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016"/>
  <workbookPr/>
  <mc:AlternateContent xmlns:mc="http://schemas.openxmlformats.org/markup-compatibility/2006">
    <mc:Choice Requires="x15">
      <x15ac:absPath xmlns:x15ac="http://schemas.microsoft.com/office/spreadsheetml/2010/11/ac" url="/Users/rstein/Dropbox (Personal)/AAM/Consulting/Grace Museum/"/>
    </mc:Choice>
  </mc:AlternateContent>
  <bookViews>
    <workbookView xWindow="0" yWindow="460" windowWidth="25600" windowHeight="15460" activeTab="5"/>
  </bookViews>
  <sheets>
    <sheet name="Jan 2016" sheetId="1" r:id="rId1"/>
    <sheet name="Feb 2016" sheetId="2" r:id="rId2"/>
    <sheet name="March 2016" sheetId="3" r:id="rId3"/>
    <sheet name="April 2016" sheetId="4" r:id="rId4"/>
    <sheet name="May 2016" sheetId="5" r:id="rId5"/>
    <sheet name="June 2016" sheetId="6" r:id="rId6"/>
    <sheet name="July 2016" sheetId="7" r:id="rId7"/>
    <sheet name="August 2016" sheetId="8" r:id="rId8"/>
    <sheet name="September 2016" sheetId="9" r:id="rId9"/>
    <sheet name="October 2016" sheetId="10" r:id="rId10"/>
    <sheet name="November  2016" sheetId="12" r:id="rId11"/>
    <sheet name="December 2016" sheetId="13" r:id="rId1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25" i="6" l="1"/>
  <c r="AG26" i="6"/>
  <c r="AG17" i="6"/>
  <c r="AG18" i="6"/>
  <c r="AG19" i="6"/>
  <c r="AG20" i="6"/>
  <c r="AG21" i="6"/>
  <c r="AG22" i="6"/>
  <c r="AG23" i="6"/>
  <c r="AG24" i="6"/>
  <c r="AG27" i="6"/>
  <c r="AG28" i="6"/>
  <c r="AG29" i="6"/>
  <c r="AG30" i="6"/>
  <c r="AG31" i="6"/>
  <c r="AG32" i="6"/>
  <c r="AG33" i="6"/>
  <c r="AG34" i="6"/>
  <c r="AG35" i="6"/>
  <c r="AG36" i="6"/>
  <c r="AG37" i="6"/>
  <c r="AG38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AF15" i="6"/>
  <c r="AG15" i="6"/>
  <c r="AG39" i="6"/>
  <c r="AH17" i="3"/>
  <c r="Y18" i="3"/>
  <c r="AH18" i="3"/>
  <c r="AE19" i="3"/>
  <c r="AG19" i="3"/>
  <c r="AH19" i="3"/>
  <c r="AH20" i="3"/>
  <c r="AH21" i="3"/>
  <c r="Y22" i="3"/>
  <c r="AE22" i="3"/>
  <c r="AG22" i="3"/>
  <c r="AH22" i="3"/>
  <c r="AH23" i="3"/>
  <c r="AH24" i="3"/>
  <c r="J25" i="3"/>
  <c r="AH25" i="3"/>
  <c r="J26" i="3"/>
  <c r="AH26" i="3"/>
  <c r="AH27" i="3"/>
  <c r="E28" i="3"/>
  <c r="F28" i="3"/>
  <c r="AH28" i="3"/>
  <c r="E29" i="3"/>
  <c r="F29" i="3"/>
  <c r="AH29" i="3"/>
  <c r="J30" i="3"/>
  <c r="AH30" i="3"/>
  <c r="J31" i="3"/>
  <c r="AH31" i="3"/>
  <c r="AH32" i="3"/>
  <c r="AH33" i="3"/>
  <c r="E34" i="3"/>
  <c r="S34" i="3"/>
  <c r="Z34" i="3"/>
  <c r="AG34" i="3"/>
  <c r="AH34" i="3"/>
  <c r="E35" i="3"/>
  <c r="S35" i="3"/>
  <c r="AG35" i="3"/>
  <c r="AH35" i="3"/>
  <c r="G36" i="3"/>
  <c r="N36" i="3"/>
  <c r="U36" i="3"/>
  <c r="AB36" i="3"/>
  <c r="AH36" i="3"/>
  <c r="G37" i="3"/>
  <c r="N37" i="3"/>
  <c r="U37" i="3"/>
  <c r="AB37" i="3"/>
  <c r="AH37" i="3"/>
  <c r="AH38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H39" i="3"/>
  <c r="AG39" i="3"/>
  <c r="F38" i="2"/>
  <c r="AC38" i="2"/>
  <c r="AF38" i="2"/>
  <c r="H37" i="2"/>
  <c r="O37" i="2"/>
  <c r="V37" i="2"/>
  <c r="AC37" i="2"/>
  <c r="AF37" i="2"/>
  <c r="H36" i="2"/>
  <c r="O36" i="2"/>
  <c r="V36" i="2"/>
  <c r="AC36" i="2"/>
  <c r="AF36" i="2"/>
  <c r="AA35" i="2"/>
  <c r="AF35" i="2"/>
  <c r="M34" i="2"/>
  <c r="AA34" i="2"/>
  <c r="AF34" i="2"/>
  <c r="AF33" i="2"/>
  <c r="AF32" i="2"/>
  <c r="AF31" i="2"/>
  <c r="AF30" i="2"/>
  <c r="F29" i="2"/>
  <c r="G29" i="2"/>
  <c r="AF29" i="2"/>
  <c r="F28" i="2"/>
  <c r="G28" i="2"/>
  <c r="AF28" i="2"/>
  <c r="AF27" i="2"/>
  <c r="H26" i="2"/>
  <c r="AF26" i="2"/>
  <c r="H25" i="2"/>
  <c r="AF25" i="2"/>
  <c r="AF24" i="2"/>
  <c r="AF23" i="2"/>
  <c r="N22" i="2"/>
  <c r="AF22" i="2"/>
  <c r="AF21" i="2"/>
  <c r="AF20" i="2"/>
  <c r="AF19" i="2"/>
  <c r="AF18" i="2"/>
  <c r="E17" i="2"/>
  <c r="J17" i="2"/>
  <c r="N17" i="2"/>
  <c r="O17" i="2"/>
  <c r="Q17" i="2"/>
  <c r="AF17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F14" i="2"/>
  <c r="AF13" i="2"/>
  <c r="AF12" i="2"/>
  <c r="AF11" i="2"/>
  <c r="AF10" i="2"/>
  <c r="AF9" i="2"/>
  <c r="AF8" i="2"/>
  <c r="AF7" i="2"/>
  <c r="AF6" i="2"/>
  <c r="AF5" i="2"/>
  <c r="AF4" i="2"/>
  <c r="AF3" i="2"/>
  <c r="AF2" i="2"/>
  <c r="AE38" i="4"/>
  <c r="AG38" i="4"/>
  <c r="D37" i="4"/>
  <c r="K37" i="4"/>
  <c r="R37" i="4"/>
  <c r="Y37" i="4"/>
  <c r="AF37" i="4"/>
  <c r="AG37" i="4"/>
  <c r="D36" i="4"/>
  <c r="K36" i="4"/>
  <c r="R36" i="4"/>
  <c r="Y36" i="4"/>
  <c r="AF36" i="4"/>
  <c r="AG36" i="4"/>
  <c r="AG35" i="4"/>
  <c r="P34" i="4"/>
  <c r="AG34" i="4"/>
  <c r="AG33" i="4"/>
  <c r="AG32" i="4"/>
  <c r="AG31" i="4"/>
  <c r="N30" i="4"/>
  <c r="AG30" i="4"/>
  <c r="I29" i="4"/>
  <c r="AG29" i="4"/>
  <c r="I28" i="4"/>
  <c r="AG28" i="4"/>
  <c r="AG27" i="4"/>
  <c r="AG26" i="4"/>
  <c r="AG25" i="4"/>
  <c r="AG24" i="4"/>
  <c r="AG23" i="4"/>
  <c r="I22" i="4"/>
  <c r="K22" i="4"/>
  <c r="W22" i="4"/>
  <c r="X22" i="4"/>
  <c r="AG22" i="4"/>
  <c r="AG21" i="4"/>
  <c r="AG20" i="4"/>
  <c r="W19" i="4"/>
  <c r="X19" i="4"/>
  <c r="AG19" i="4"/>
  <c r="AG18" i="4"/>
  <c r="D17" i="4"/>
  <c r="K17" i="4"/>
  <c r="AG17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G14" i="4"/>
  <c r="AG13" i="4"/>
  <c r="AG12" i="4"/>
  <c r="AG11" i="4"/>
  <c r="AG10" i="4"/>
  <c r="AG9" i="4"/>
  <c r="AG8" i="4"/>
  <c r="AG7" i="4"/>
  <c r="AG6" i="4"/>
  <c r="AG5" i="4"/>
  <c r="AG4" i="4"/>
  <c r="AG3" i="4"/>
  <c r="AG2" i="4"/>
  <c r="AH39" i="7"/>
  <c r="AH38" i="7"/>
  <c r="AH37" i="7"/>
  <c r="AH36" i="7"/>
  <c r="AH35" i="7"/>
  <c r="AH34" i="7"/>
  <c r="AH33" i="7"/>
  <c r="AH32" i="7"/>
  <c r="AH31" i="7"/>
  <c r="AH30" i="7"/>
  <c r="AH29" i="7"/>
  <c r="AH28" i="7"/>
  <c r="AH27" i="7"/>
  <c r="AH26" i="7"/>
  <c r="AH25" i="7"/>
  <c r="AH24" i="7"/>
  <c r="AH23" i="7"/>
  <c r="AH22" i="7"/>
  <c r="AH21" i="7"/>
  <c r="AH20" i="7"/>
  <c r="AH19" i="7"/>
  <c r="AH18" i="7"/>
  <c r="AH17" i="7"/>
  <c r="AH15" i="7"/>
  <c r="AH14" i="7"/>
  <c r="AH13" i="7"/>
  <c r="AH12" i="7"/>
  <c r="AH11" i="7"/>
  <c r="AH10" i="7"/>
  <c r="AH9" i="7"/>
  <c r="AH8" i="7"/>
  <c r="AH7" i="7"/>
  <c r="AH6" i="7"/>
  <c r="AH5" i="7"/>
  <c r="AH4" i="7"/>
  <c r="AH3" i="7"/>
  <c r="AH2" i="7"/>
  <c r="AH17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H30" i="13"/>
  <c r="AH31" i="13"/>
  <c r="AH32" i="13"/>
  <c r="AH33" i="13"/>
  <c r="AH34" i="13"/>
  <c r="AH35" i="13"/>
  <c r="AH36" i="13"/>
  <c r="AH37" i="13"/>
  <c r="AH38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H39" i="13"/>
  <c r="AH14" i="13"/>
  <c r="AH13" i="13"/>
  <c r="AH12" i="13"/>
  <c r="AH11" i="13"/>
  <c r="AH10" i="13"/>
  <c r="AH9" i="13"/>
  <c r="AH8" i="13"/>
  <c r="AH7" i="13"/>
  <c r="AH6" i="13"/>
  <c r="AH5" i="13"/>
  <c r="AH4" i="13"/>
  <c r="AH3" i="13"/>
  <c r="AH2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D1" i="13"/>
  <c r="E1" i="13"/>
  <c r="F1" i="13"/>
  <c r="G1" i="13"/>
  <c r="H1" i="13"/>
  <c r="I1" i="13"/>
  <c r="J1" i="13"/>
  <c r="K1" i="13"/>
  <c r="L1" i="13"/>
  <c r="M1" i="13"/>
  <c r="N1" i="13"/>
  <c r="O1" i="13"/>
  <c r="P1" i="13"/>
  <c r="Q1" i="13"/>
  <c r="R1" i="13"/>
  <c r="S1" i="13"/>
  <c r="T1" i="13"/>
  <c r="U1" i="13"/>
  <c r="V1" i="13"/>
  <c r="W1" i="13"/>
  <c r="X1" i="13"/>
  <c r="Y1" i="13"/>
  <c r="Z1" i="13"/>
  <c r="AA1" i="13"/>
  <c r="AB1" i="13"/>
  <c r="AC1" i="13"/>
  <c r="AD1" i="13"/>
  <c r="AE1" i="13"/>
  <c r="AF1" i="13"/>
  <c r="AG1" i="13"/>
  <c r="AG17" i="12"/>
  <c r="AG18" i="12"/>
  <c r="AG19" i="12"/>
  <c r="AG20" i="12"/>
  <c r="AG21" i="12"/>
  <c r="AG22" i="12"/>
  <c r="AG23" i="12"/>
  <c r="AG24" i="12"/>
  <c r="AG25" i="12"/>
  <c r="AG26" i="12"/>
  <c r="AG27" i="12"/>
  <c r="AG28" i="12"/>
  <c r="AG29" i="12"/>
  <c r="AG30" i="12"/>
  <c r="AG31" i="12"/>
  <c r="AG32" i="12"/>
  <c r="AG33" i="12"/>
  <c r="AG34" i="12"/>
  <c r="AG35" i="12"/>
  <c r="AG36" i="12"/>
  <c r="AG37" i="12"/>
  <c r="AG38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AF15" i="12"/>
  <c r="AG15" i="12"/>
  <c r="AG39" i="12"/>
  <c r="AG14" i="12"/>
  <c r="AG13" i="12"/>
  <c r="AG12" i="12"/>
  <c r="AG11" i="12"/>
  <c r="AG10" i="12"/>
  <c r="AG9" i="12"/>
  <c r="AG8" i="12"/>
  <c r="AG7" i="12"/>
  <c r="AG6" i="12"/>
  <c r="AG5" i="12"/>
  <c r="AG4" i="12"/>
  <c r="AG3" i="12"/>
  <c r="AG2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D1" i="12"/>
  <c r="E1" i="12"/>
  <c r="F1" i="12"/>
  <c r="G1" i="12"/>
  <c r="H1" i="12"/>
  <c r="I1" i="12"/>
  <c r="J1" i="12"/>
  <c r="K1" i="12"/>
  <c r="L1" i="12"/>
  <c r="M1" i="12"/>
  <c r="N1" i="12"/>
  <c r="O1" i="12"/>
  <c r="P1" i="12"/>
  <c r="Q1" i="12"/>
  <c r="R1" i="12"/>
  <c r="S1" i="12"/>
  <c r="T1" i="12"/>
  <c r="U1" i="12"/>
  <c r="V1" i="12"/>
  <c r="W1" i="12"/>
  <c r="X1" i="12"/>
  <c r="Y1" i="12"/>
  <c r="Z1" i="12"/>
  <c r="AA1" i="12"/>
  <c r="AB1" i="12"/>
  <c r="AC1" i="12"/>
  <c r="AD1" i="12"/>
  <c r="AE1" i="12"/>
  <c r="AF1" i="12"/>
  <c r="H15" i="10"/>
  <c r="AH38" i="10"/>
  <c r="AH37" i="10"/>
  <c r="AH36" i="10"/>
  <c r="AH35" i="10"/>
  <c r="AH34" i="10"/>
  <c r="AH33" i="10"/>
  <c r="AH32" i="10"/>
  <c r="AH31" i="10"/>
  <c r="AH30" i="10"/>
  <c r="AH29" i="10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C15" i="10"/>
  <c r="D15" i="10"/>
  <c r="E15" i="10"/>
  <c r="F15" i="10"/>
  <c r="G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Z15" i="10"/>
  <c r="AA15" i="10"/>
  <c r="AB15" i="10"/>
  <c r="AC15" i="10"/>
  <c r="AD15" i="10"/>
  <c r="AE15" i="10"/>
  <c r="AF15" i="10"/>
  <c r="AG15" i="10"/>
  <c r="AH15" i="10"/>
  <c r="AH14" i="10"/>
  <c r="AH13" i="10"/>
  <c r="AH12" i="10"/>
  <c r="AH11" i="10"/>
  <c r="AH10" i="10"/>
  <c r="AH9" i="10"/>
  <c r="AH8" i="10"/>
  <c r="AH7" i="10"/>
  <c r="AH6" i="10"/>
  <c r="AH5" i="10"/>
  <c r="AH4" i="10"/>
  <c r="AH3" i="10"/>
  <c r="AH2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D1" i="10"/>
  <c r="E1" i="10"/>
  <c r="F1" i="10"/>
  <c r="G1" i="10"/>
  <c r="H1" i="10"/>
  <c r="I1" i="10"/>
  <c r="J1" i="10"/>
  <c r="K1" i="10"/>
  <c r="L1" i="10"/>
  <c r="M1" i="10"/>
  <c r="N1" i="10"/>
  <c r="O1" i="10"/>
  <c r="P1" i="10"/>
  <c r="Q1" i="10"/>
  <c r="R1" i="10"/>
  <c r="S1" i="10"/>
  <c r="T1" i="10"/>
  <c r="U1" i="10"/>
  <c r="V1" i="10"/>
  <c r="W1" i="10"/>
  <c r="X1" i="10"/>
  <c r="Y1" i="10"/>
  <c r="Z1" i="10"/>
  <c r="AA1" i="10"/>
  <c r="AB1" i="10"/>
  <c r="AC1" i="10"/>
  <c r="AD1" i="10"/>
  <c r="AE1" i="10"/>
  <c r="AF1" i="10"/>
  <c r="AG1" i="10"/>
  <c r="AG17" i="9"/>
  <c r="AG18" i="9"/>
  <c r="AG19" i="9"/>
  <c r="AG20" i="9"/>
  <c r="AG21" i="9"/>
  <c r="AG22" i="9"/>
  <c r="AG23" i="9"/>
  <c r="AG24" i="9"/>
  <c r="AG25" i="9"/>
  <c r="AG26" i="9"/>
  <c r="AG27" i="9"/>
  <c r="AG28" i="9"/>
  <c r="AG29" i="9"/>
  <c r="AG30" i="9"/>
  <c r="AG31" i="9"/>
  <c r="AG32" i="9"/>
  <c r="AG33" i="9"/>
  <c r="AG34" i="9"/>
  <c r="AG35" i="9"/>
  <c r="AG36" i="9"/>
  <c r="AG37" i="9"/>
  <c r="AG38" i="9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AE15" i="9"/>
  <c r="AF15" i="9"/>
  <c r="AG15" i="9"/>
  <c r="AG39" i="9"/>
  <c r="AG14" i="9"/>
  <c r="AG13" i="9"/>
  <c r="AG12" i="9"/>
  <c r="AG11" i="9"/>
  <c r="AG10" i="9"/>
  <c r="AG9" i="9"/>
  <c r="AG8" i="9"/>
  <c r="AG7" i="9"/>
  <c r="AG6" i="9"/>
  <c r="AG5" i="9"/>
  <c r="AG4" i="9"/>
  <c r="AG3" i="9"/>
  <c r="AG2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D1" i="9"/>
  <c r="E1" i="9"/>
  <c r="F1" i="9"/>
  <c r="G1" i="9"/>
  <c r="H1" i="9"/>
  <c r="I1" i="9"/>
  <c r="J1" i="9"/>
  <c r="K1" i="9"/>
  <c r="L1" i="9"/>
  <c r="M1" i="9"/>
  <c r="N1" i="9"/>
  <c r="O1" i="9"/>
  <c r="P1" i="9"/>
  <c r="Q1" i="9"/>
  <c r="R1" i="9"/>
  <c r="S1" i="9"/>
  <c r="T1" i="9"/>
  <c r="U1" i="9"/>
  <c r="V1" i="9"/>
  <c r="W1" i="9"/>
  <c r="X1" i="9"/>
  <c r="Y1" i="9"/>
  <c r="Z1" i="9"/>
  <c r="AA1" i="9"/>
  <c r="AB1" i="9"/>
  <c r="AC1" i="9"/>
  <c r="AD1" i="9"/>
  <c r="AE1" i="9"/>
  <c r="AF1" i="9"/>
  <c r="AG17" i="8"/>
  <c r="AG18" i="8"/>
  <c r="AG19" i="8"/>
  <c r="AG20" i="8"/>
  <c r="AG21" i="8"/>
  <c r="AG22" i="8"/>
  <c r="AG23" i="8"/>
  <c r="AG24" i="8"/>
  <c r="AG25" i="8"/>
  <c r="AG26" i="8"/>
  <c r="AG27" i="8"/>
  <c r="AG28" i="8"/>
  <c r="AG29" i="8"/>
  <c r="AG30" i="8"/>
  <c r="AG31" i="8"/>
  <c r="AG32" i="8"/>
  <c r="AG33" i="8"/>
  <c r="AG34" i="8"/>
  <c r="AG35" i="8"/>
  <c r="AG36" i="8"/>
  <c r="AG37" i="8"/>
  <c r="AG38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G39" i="8"/>
  <c r="AG14" i="8"/>
  <c r="AG13" i="8"/>
  <c r="AG12" i="8"/>
  <c r="AG11" i="8"/>
  <c r="AG10" i="8"/>
  <c r="AG9" i="8"/>
  <c r="AG8" i="8"/>
  <c r="AG7" i="8"/>
  <c r="AG6" i="8"/>
  <c r="AG5" i="8"/>
  <c r="AG4" i="8"/>
  <c r="AG3" i="8"/>
  <c r="AG2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D1" i="8"/>
  <c r="E1" i="8"/>
  <c r="F1" i="8"/>
  <c r="G1" i="8"/>
  <c r="H1" i="8"/>
  <c r="I1" i="8"/>
  <c r="J1" i="8"/>
  <c r="K1" i="8"/>
  <c r="L1" i="8"/>
  <c r="M1" i="8"/>
  <c r="N1" i="8"/>
  <c r="O1" i="8"/>
  <c r="P1" i="8"/>
  <c r="Q1" i="8"/>
  <c r="R1" i="8"/>
  <c r="S1" i="8"/>
  <c r="T1" i="8"/>
  <c r="U1" i="8"/>
  <c r="V1" i="8"/>
  <c r="W1" i="8"/>
  <c r="X1" i="8"/>
  <c r="Y1" i="8"/>
  <c r="Z1" i="8"/>
  <c r="AA1" i="8"/>
  <c r="AB1" i="8"/>
  <c r="AC1" i="8"/>
  <c r="AD1" i="8"/>
  <c r="AE1" i="8"/>
  <c r="AF1" i="8"/>
  <c r="AG15" i="7"/>
  <c r="AG39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15" i="7"/>
  <c r="C39" i="7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AG14" i="6"/>
  <c r="AG13" i="6"/>
  <c r="AG12" i="6"/>
  <c r="AG11" i="6"/>
  <c r="AG10" i="6"/>
  <c r="AG9" i="6"/>
  <c r="AG8" i="6"/>
  <c r="AG7" i="6"/>
  <c r="AG6" i="6"/>
  <c r="AG5" i="6"/>
  <c r="AG4" i="6"/>
  <c r="AG3" i="6"/>
  <c r="AG2" i="6"/>
  <c r="D1" i="7"/>
  <c r="E1" i="7"/>
  <c r="F1" i="7"/>
  <c r="G1" i="7"/>
  <c r="H1" i="7"/>
  <c r="I1" i="7"/>
  <c r="J1" i="7"/>
  <c r="K1" i="7"/>
  <c r="L1" i="7"/>
  <c r="M1" i="7"/>
  <c r="N1" i="7"/>
  <c r="O1" i="7"/>
  <c r="P1" i="7"/>
  <c r="Q1" i="7"/>
  <c r="R1" i="7"/>
  <c r="S1" i="7"/>
  <c r="T1" i="7"/>
  <c r="U1" i="7"/>
  <c r="V1" i="7"/>
  <c r="W1" i="7"/>
  <c r="X1" i="7"/>
  <c r="Y1" i="7"/>
  <c r="Z1" i="7"/>
  <c r="AA1" i="7"/>
  <c r="AB1" i="7"/>
  <c r="AC1" i="7"/>
  <c r="AD1" i="7"/>
  <c r="AE1" i="7"/>
  <c r="AF1" i="7"/>
  <c r="AG1" i="7"/>
  <c r="C15" i="5"/>
  <c r="C39" i="5"/>
  <c r="D15" i="5"/>
  <c r="D39" i="5"/>
  <c r="E17" i="5"/>
  <c r="E15" i="5"/>
  <c r="E39" i="5"/>
  <c r="F17" i="5"/>
  <c r="F15" i="5"/>
  <c r="F39" i="5"/>
  <c r="G17" i="5"/>
  <c r="G15" i="5"/>
  <c r="G39" i="5"/>
  <c r="H15" i="5"/>
  <c r="H39" i="5"/>
  <c r="I15" i="5"/>
  <c r="I39" i="5"/>
  <c r="J15" i="5"/>
  <c r="J39" i="5"/>
  <c r="K15" i="5"/>
  <c r="K39" i="5"/>
  <c r="L15" i="5"/>
  <c r="L39" i="5"/>
  <c r="M15" i="5"/>
  <c r="M39" i="5"/>
  <c r="N15" i="5"/>
  <c r="N39" i="5"/>
  <c r="O15" i="5"/>
  <c r="O39" i="5"/>
  <c r="P15" i="5"/>
  <c r="P39" i="5"/>
  <c r="Q15" i="5"/>
  <c r="Q39" i="5"/>
  <c r="R15" i="5"/>
  <c r="R39" i="5"/>
  <c r="S15" i="5"/>
  <c r="S39" i="5"/>
  <c r="T15" i="5"/>
  <c r="T39" i="5"/>
  <c r="U15" i="5"/>
  <c r="U39" i="5"/>
  <c r="V15" i="5"/>
  <c r="V39" i="5"/>
  <c r="W15" i="5"/>
  <c r="W39" i="5"/>
  <c r="X15" i="5"/>
  <c r="X39" i="5"/>
  <c r="Y15" i="5"/>
  <c r="Y39" i="5"/>
  <c r="Z15" i="5"/>
  <c r="Z39" i="5"/>
  <c r="AA15" i="5"/>
  <c r="AA39" i="5"/>
  <c r="AB15" i="5"/>
  <c r="AB39" i="5"/>
  <c r="AC15" i="5"/>
  <c r="AC39" i="5"/>
  <c r="AD15" i="5"/>
  <c r="AD39" i="5"/>
  <c r="AE15" i="5"/>
  <c r="AE39" i="5"/>
  <c r="AF15" i="5"/>
  <c r="AF39" i="5"/>
  <c r="AG15" i="5"/>
  <c r="AG39" i="5"/>
  <c r="AH39" i="5"/>
  <c r="AH38" i="5"/>
  <c r="AH15" i="5"/>
  <c r="AH37" i="5"/>
  <c r="AH36" i="5"/>
  <c r="AH35" i="5"/>
  <c r="AH34" i="5"/>
  <c r="AH33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4" i="5"/>
  <c r="AH13" i="5"/>
  <c r="AH12" i="5"/>
  <c r="AH11" i="5"/>
  <c r="AH10" i="5"/>
  <c r="AH9" i="5"/>
  <c r="AH8" i="5"/>
  <c r="AH7" i="5"/>
  <c r="AH6" i="5"/>
  <c r="AH5" i="5"/>
  <c r="AH4" i="5"/>
  <c r="AH3" i="5"/>
  <c r="AH2" i="5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D1" i="5"/>
  <c r="E1" i="5"/>
  <c r="F1" i="5"/>
  <c r="G1" i="5"/>
  <c r="H1" i="5"/>
  <c r="I1" i="5"/>
  <c r="J1" i="5"/>
  <c r="K1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AF1" i="5"/>
  <c r="AG1" i="5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AE39" i="2"/>
  <c r="AH14" i="3"/>
  <c r="AH13" i="3"/>
  <c r="AH12" i="3"/>
  <c r="AH11" i="3"/>
  <c r="AH10" i="3"/>
  <c r="AH9" i="3"/>
  <c r="AH8" i="3"/>
  <c r="AH7" i="3"/>
  <c r="AH6" i="3"/>
  <c r="AH5" i="3"/>
  <c r="AH4" i="3"/>
  <c r="AH3" i="3"/>
  <c r="AH2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AC1" i="3"/>
  <c r="AD1" i="3"/>
  <c r="AE1" i="3"/>
  <c r="AF1" i="3"/>
  <c r="AG1" i="3"/>
  <c r="AF39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Z1" i="2"/>
  <c r="AA1" i="2"/>
  <c r="AB1" i="2"/>
  <c r="AC1" i="2"/>
  <c r="AD1" i="2"/>
  <c r="AE1" i="2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C15" i="1"/>
  <c r="D15" i="1"/>
  <c r="E15" i="1"/>
  <c r="F15" i="1"/>
  <c r="G15" i="1"/>
  <c r="G17" i="1"/>
  <c r="H15" i="1"/>
  <c r="I15" i="1"/>
  <c r="I28" i="1"/>
  <c r="I29" i="1"/>
  <c r="J15" i="1"/>
  <c r="J17" i="1"/>
  <c r="J28" i="1"/>
  <c r="J29" i="1"/>
  <c r="K15" i="1"/>
  <c r="K38" i="1"/>
  <c r="L15" i="1"/>
  <c r="M15" i="1"/>
  <c r="N15" i="1"/>
  <c r="N30" i="1"/>
  <c r="N31" i="1"/>
  <c r="O15" i="1"/>
  <c r="P15" i="1"/>
  <c r="Q15" i="1"/>
  <c r="Q38" i="1"/>
  <c r="R15" i="1"/>
  <c r="R17" i="1"/>
  <c r="R36" i="1"/>
  <c r="R37" i="1"/>
  <c r="S15" i="1"/>
  <c r="T15" i="1"/>
  <c r="U15" i="1"/>
  <c r="V15" i="1"/>
  <c r="V17" i="1"/>
  <c r="W4" i="1"/>
  <c r="W15" i="1"/>
  <c r="W17" i="1"/>
  <c r="W34" i="1"/>
  <c r="W35" i="1"/>
  <c r="X15" i="1"/>
  <c r="Y15" i="1"/>
  <c r="Y17" i="1"/>
  <c r="Y36" i="1"/>
  <c r="Y37" i="1"/>
  <c r="Z15" i="1"/>
  <c r="AA15" i="1"/>
  <c r="AA17" i="1"/>
  <c r="AB15" i="1"/>
  <c r="AC15" i="1"/>
  <c r="AC17" i="1"/>
  <c r="AD15" i="1"/>
  <c r="AE15" i="1"/>
  <c r="AF15" i="1"/>
  <c r="AF17" i="1"/>
  <c r="AF36" i="1"/>
  <c r="AF38" i="1"/>
  <c r="AG15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5" i="1"/>
  <c r="AH14" i="1"/>
  <c r="AH13" i="1"/>
  <c r="AH12" i="1"/>
  <c r="AH11" i="1"/>
  <c r="AH10" i="1"/>
  <c r="AH9" i="1"/>
  <c r="AH8" i="1"/>
  <c r="AH7" i="1"/>
  <c r="AH6" i="1"/>
  <c r="AH5" i="1"/>
  <c r="AH4" i="1"/>
  <c r="AH3" i="1"/>
  <c r="AH2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</calcChain>
</file>

<file path=xl/sharedStrings.xml><?xml version="1.0" encoding="utf-8"?>
<sst xmlns="http://schemas.openxmlformats.org/spreadsheetml/2006/main" count="1067" uniqueCount="41">
  <si>
    <t xml:space="preserve"> </t>
  </si>
  <si>
    <t>ADMISSIONS</t>
  </si>
  <si>
    <t>Active Military - Adult</t>
  </si>
  <si>
    <t>Active Military - Child</t>
  </si>
  <si>
    <t>Adult</t>
  </si>
  <si>
    <t>Child 3 and Under</t>
  </si>
  <si>
    <t>Child 4-12</t>
  </si>
  <si>
    <t>College Student</t>
  </si>
  <si>
    <t>Member -Adult</t>
  </si>
  <si>
    <t>Member - Child</t>
  </si>
  <si>
    <t>Military - Retired</t>
  </si>
  <si>
    <t>Senior 55+</t>
  </si>
  <si>
    <t>Youth 13-17</t>
  </si>
  <si>
    <t>Adult Group</t>
  </si>
  <si>
    <t>College Tour</t>
  </si>
  <si>
    <t>Subtotal - Admissions</t>
  </si>
  <si>
    <t>OTHER</t>
  </si>
  <si>
    <t>Preschool</t>
  </si>
  <si>
    <t>Elementary</t>
  </si>
  <si>
    <t>Middle</t>
  </si>
  <si>
    <t>High School</t>
  </si>
  <si>
    <t>Adult Chaperone/Teachers</t>
  </si>
  <si>
    <t>BOOK READING</t>
  </si>
  <si>
    <t>Adults</t>
  </si>
  <si>
    <t>Children</t>
  </si>
  <si>
    <t>CLASSES</t>
  </si>
  <si>
    <t>GRACE ACADEMY</t>
  </si>
  <si>
    <t>HOME SCHOOL CLASSES</t>
  </si>
  <si>
    <t>TOT SPOT</t>
  </si>
  <si>
    <t>FREE THURSDAYS</t>
  </si>
  <si>
    <t>BIRTHDAY PARTIES</t>
  </si>
  <si>
    <t>GRACE VENUE RENTALS</t>
  </si>
  <si>
    <t>Category</t>
  </si>
  <si>
    <t>Type</t>
  </si>
  <si>
    <t>CHILD/YOUTH TOURS</t>
  </si>
  <si>
    <t>EVENTS</t>
  </si>
  <si>
    <t>Rentals</t>
  </si>
  <si>
    <t>Other</t>
  </si>
  <si>
    <t>Total</t>
  </si>
  <si>
    <t>TOTAL</t>
  </si>
  <si>
    <t>Grace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</si>
</sst>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4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2" fillId="0" borderId="0" xfId="0" applyFont="1" applyFill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Alignment="1"/>
    <xf numFmtId="0" fontId="1" fillId="0" borderId="0" xfId="0" applyFont="1"/>
    <xf numFmtId="0" fontId="1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right"/>
    </xf>
    <xf numFmtId="164" fontId="0" fillId="0" borderId="0" xfId="0" applyNumberFormat="1" applyBorder="1"/>
    <xf numFmtId="164" fontId="0" fillId="0" borderId="0" xfId="0" applyNumberFormat="1" applyFont="1" applyBorder="1"/>
    <xf numFmtId="0" fontId="0" fillId="0" borderId="0" xfId="0" applyFont="1" applyFill="1" applyBorder="1"/>
    <xf numFmtId="49" fontId="0" fillId="0" borderId="0" xfId="0" applyNumberFormat="1"/>
    <xf numFmtId="164" fontId="0" fillId="0" borderId="0" xfId="0" applyNumberFormat="1" applyFont="1" applyFill="1" applyBorder="1"/>
    <xf numFmtId="0" fontId="1" fillId="0" borderId="0" xfId="0" applyFont="1" applyAlignment="1"/>
    <xf numFmtId="0" fontId="0" fillId="0" borderId="0" xfId="0" applyFill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Alignment="1"/>
    <xf numFmtId="0" fontId="0" fillId="0" borderId="0" xfId="0" applyAlignment="1"/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/>
    <xf numFmtId="14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49" fontId="1" fillId="0" borderId="1" xfId="0" applyNumberFormat="1" applyFont="1" applyFill="1" applyBorder="1"/>
    <xf numFmtId="14" fontId="1" fillId="0" borderId="1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49" fontId="0" fillId="0" borderId="0" xfId="0" applyNumberFormat="1" applyFill="1"/>
    <xf numFmtId="14" fontId="1" fillId="0" borderId="1" xfId="0" applyNumberFormat="1" applyFont="1" applyFill="1" applyBorder="1" applyAlignment="1"/>
    <xf numFmtId="14" fontId="1" fillId="0" borderId="0" xfId="0" applyNumberFormat="1" applyFont="1" applyFill="1"/>
    <xf numFmtId="0" fontId="0" fillId="0" borderId="0" xfId="0" applyFill="1" applyAlignment="1">
      <alignment wrapText="1"/>
    </xf>
    <xf numFmtId="14" fontId="0" fillId="0" borderId="0" xfId="0" applyNumberFormat="1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workbookViewId="0">
      <pane xSplit="2" ySplit="1" topLeftCell="C22" activePane="bottomRight" state="frozen"/>
      <selection pane="topRight" activeCell="C1" sqref="C1"/>
      <selection pane="bottomLeft" activeCell="A3" sqref="A3"/>
      <selection pane="bottomRight" activeCell="B28" sqref="B28"/>
    </sheetView>
  </sheetViews>
  <sheetFormatPr baseColWidth="10" defaultColWidth="8.83203125" defaultRowHeight="15" x14ac:dyDescent="0.2"/>
  <cols>
    <col min="1" max="1" width="26.5" customWidth="1"/>
    <col min="2" max="2" width="44.1640625" customWidth="1"/>
    <col min="34" max="34" width="8.83203125" style="11"/>
  </cols>
  <sheetData>
    <row r="1" spans="1:34" ht="16" thickBot="1" x14ac:dyDescent="0.25">
      <c r="A1" s="1" t="s">
        <v>32</v>
      </c>
      <c r="B1" s="1" t="s">
        <v>33</v>
      </c>
      <c r="C1" s="29">
        <v>42370</v>
      </c>
      <c r="D1" s="29">
        <f xml:space="preserve"> (C1+1)</f>
        <v>42371</v>
      </c>
      <c r="E1" s="29">
        <f t="shared" ref="E1:AF1" si="0" xml:space="preserve"> (D1+1)</f>
        <v>42372</v>
      </c>
      <c r="F1" s="29">
        <f t="shared" si="0"/>
        <v>42373</v>
      </c>
      <c r="G1" s="29">
        <f t="shared" si="0"/>
        <v>42374</v>
      </c>
      <c r="H1" s="29">
        <f t="shared" si="0"/>
        <v>42375</v>
      </c>
      <c r="I1" s="29">
        <f t="shared" si="0"/>
        <v>42376</v>
      </c>
      <c r="J1" s="29">
        <f t="shared" si="0"/>
        <v>42377</v>
      </c>
      <c r="K1" s="29">
        <f t="shared" si="0"/>
        <v>42378</v>
      </c>
      <c r="L1" s="29">
        <f t="shared" si="0"/>
        <v>42379</v>
      </c>
      <c r="M1" s="29">
        <f t="shared" si="0"/>
        <v>42380</v>
      </c>
      <c r="N1" s="29">
        <f t="shared" si="0"/>
        <v>42381</v>
      </c>
      <c r="O1" s="29">
        <f t="shared" si="0"/>
        <v>42382</v>
      </c>
      <c r="P1" s="29">
        <f t="shared" si="0"/>
        <v>42383</v>
      </c>
      <c r="Q1" s="29">
        <f t="shared" si="0"/>
        <v>42384</v>
      </c>
      <c r="R1" s="29">
        <f t="shared" si="0"/>
        <v>42385</v>
      </c>
      <c r="S1" s="29">
        <f t="shared" si="0"/>
        <v>42386</v>
      </c>
      <c r="T1" s="29">
        <f t="shared" si="0"/>
        <v>42387</v>
      </c>
      <c r="U1" s="29">
        <f t="shared" si="0"/>
        <v>42388</v>
      </c>
      <c r="V1" s="29">
        <f t="shared" si="0"/>
        <v>42389</v>
      </c>
      <c r="W1" s="29">
        <f t="shared" si="0"/>
        <v>42390</v>
      </c>
      <c r="X1" s="29">
        <f t="shared" si="0"/>
        <v>42391</v>
      </c>
      <c r="Y1" s="29">
        <f t="shared" si="0"/>
        <v>42392</v>
      </c>
      <c r="Z1" s="29">
        <f t="shared" si="0"/>
        <v>42393</v>
      </c>
      <c r="AA1" s="29">
        <f t="shared" si="0"/>
        <v>42394</v>
      </c>
      <c r="AB1" s="29">
        <f t="shared" si="0"/>
        <v>42395</v>
      </c>
      <c r="AC1" s="29">
        <f t="shared" si="0"/>
        <v>42396</v>
      </c>
      <c r="AD1" s="29">
        <f t="shared" si="0"/>
        <v>42397</v>
      </c>
      <c r="AE1" s="29">
        <f t="shared" si="0"/>
        <v>42398</v>
      </c>
      <c r="AF1" s="29">
        <f t="shared" si="0"/>
        <v>42399</v>
      </c>
      <c r="AG1" s="29">
        <v>42400</v>
      </c>
      <c r="AH1" s="2" t="s">
        <v>39</v>
      </c>
    </row>
    <row r="2" spans="1:34" x14ac:dyDescent="0.2">
      <c r="A2" s="3" t="s">
        <v>1</v>
      </c>
      <c r="B2" s="6" t="s">
        <v>2</v>
      </c>
      <c r="C2" s="4"/>
      <c r="D2" s="4">
        <v>8</v>
      </c>
      <c r="F2" s="4"/>
      <c r="G2" s="4">
        <v>1</v>
      </c>
      <c r="H2" s="4">
        <v>3</v>
      </c>
      <c r="I2" s="5">
        <v>4</v>
      </c>
      <c r="J2" s="4">
        <v>3</v>
      </c>
      <c r="K2" s="4">
        <v>6</v>
      </c>
      <c r="L2" s="4"/>
      <c r="M2" s="4"/>
      <c r="N2" s="4">
        <v>3</v>
      </c>
      <c r="O2" s="4">
        <v>3</v>
      </c>
      <c r="P2" s="5">
        <v>2</v>
      </c>
      <c r="Q2" s="4">
        <v>2</v>
      </c>
      <c r="R2" s="4">
        <v>11</v>
      </c>
      <c r="S2" s="4"/>
      <c r="T2" s="4"/>
      <c r="U2" s="4">
        <v>3</v>
      </c>
      <c r="V2" s="4">
        <v>1</v>
      </c>
      <c r="W2" s="5">
        <v>3</v>
      </c>
      <c r="X2" s="4">
        <v>2</v>
      </c>
      <c r="Y2" s="4">
        <v>11</v>
      </c>
      <c r="Z2" s="4"/>
      <c r="AA2" s="4"/>
      <c r="AB2" s="4">
        <v>3</v>
      </c>
      <c r="AC2" s="4">
        <v>3</v>
      </c>
      <c r="AD2" s="4">
        <v>5</v>
      </c>
      <c r="AE2" s="4">
        <v>3</v>
      </c>
      <c r="AF2" s="4">
        <v>6</v>
      </c>
      <c r="AG2" s="7"/>
      <c r="AH2" s="12">
        <f>SUM(C2:AG2)</f>
        <v>86</v>
      </c>
    </row>
    <row r="3" spans="1:34" x14ac:dyDescent="0.2">
      <c r="A3" s="3" t="s">
        <v>1</v>
      </c>
      <c r="B3" s="6" t="s">
        <v>3</v>
      </c>
      <c r="C3" s="4"/>
      <c r="D3" s="4">
        <v>5</v>
      </c>
      <c r="F3" s="4"/>
      <c r="G3" s="4">
        <v>1</v>
      </c>
      <c r="H3" s="4">
        <v>0</v>
      </c>
      <c r="I3" s="5">
        <v>4</v>
      </c>
      <c r="J3" s="4">
        <v>1</v>
      </c>
      <c r="K3" s="4">
        <v>0</v>
      </c>
      <c r="L3" s="4"/>
      <c r="M3" s="4"/>
      <c r="N3" s="4">
        <v>1</v>
      </c>
      <c r="O3" s="4">
        <v>0</v>
      </c>
      <c r="P3" s="5">
        <v>2</v>
      </c>
      <c r="Q3" s="4">
        <v>1</v>
      </c>
      <c r="R3" s="4">
        <v>3</v>
      </c>
      <c r="S3" s="4"/>
      <c r="T3" s="4"/>
      <c r="U3" s="4">
        <v>1</v>
      </c>
      <c r="V3" s="4">
        <v>0</v>
      </c>
      <c r="W3" s="5">
        <v>1</v>
      </c>
      <c r="X3" s="4">
        <v>1</v>
      </c>
      <c r="Y3" s="4">
        <v>4</v>
      </c>
      <c r="Z3" s="4"/>
      <c r="AA3" s="4"/>
      <c r="AB3" s="4">
        <v>0</v>
      </c>
      <c r="AC3" s="4">
        <v>3</v>
      </c>
      <c r="AD3" s="4">
        <v>3</v>
      </c>
      <c r="AE3" s="4">
        <v>1</v>
      </c>
      <c r="AF3" s="4">
        <v>6</v>
      </c>
      <c r="AG3" s="7"/>
      <c r="AH3" s="12">
        <f t="shared" ref="AH3:AH15" si="1">SUM(C3:AG3)</f>
        <v>38</v>
      </c>
    </row>
    <row r="4" spans="1:34" x14ac:dyDescent="0.2">
      <c r="A4" s="3" t="s">
        <v>1</v>
      </c>
      <c r="B4" s="6" t="s">
        <v>4</v>
      </c>
      <c r="C4" s="4"/>
      <c r="D4" s="4">
        <v>18</v>
      </c>
      <c r="F4" s="4"/>
      <c r="G4" s="4">
        <v>1</v>
      </c>
      <c r="H4" s="4">
        <v>0</v>
      </c>
      <c r="I4" s="5">
        <v>1</v>
      </c>
      <c r="J4" s="4">
        <v>6</v>
      </c>
      <c r="K4" s="4">
        <v>16</v>
      </c>
      <c r="L4" s="4"/>
      <c r="M4" s="4"/>
      <c r="N4" s="4">
        <v>5</v>
      </c>
      <c r="O4" s="4">
        <v>0</v>
      </c>
      <c r="P4" s="5">
        <v>5</v>
      </c>
      <c r="Q4" s="4">
        <v>2</v>
      </c>
      <c r="R4" s="4">
        <v>38</v>
      </c>
      <c r="S4" s="4"/>
      <c r="T4" s="4"/>
      <c r="U4" s="4">
        <v>0</v>
      </c>
      <c r="V4" s="4">
        <v>8</v>
      </c>
      <c r="W4" s="5">
        <f>2</f>
        <v>2</v>
      </c>
      <c r="X4" s="4">
        <v>6</v>
      </c>
      <c r="Y4" s="4">
        <v>22</v>
      </c>
      <c r="Z4" s="4"/>
      <c r="AA4" s="8"/>
      <c r="AB4" s="4">
        <v>13</v>
      </c>
      <c r="AC4" s="4">
        <v>3</v>
      </c>
      <c r="AD4" s="4">
        <v>1</v>
      </c>
      <c r="AE4" s="4">
        <v>5</v>
      </c>
      <c r="AF4" s="4">
        <v>30</v>
      </c>
      <c r="AG4" s="7"/>
      <c r="AH4" s="12">
        <f t="shared" si="1"/>
        <v>182</v>
      </c>
    </row>
    <row r="5" spans="1:34" x14ac:dyDescent="0.2">
      <c r="A5" s="3" t="s">
        <v>1</v>
      </c>
      <c r="B5" s="6" t="s">
        <v>5</v>
      </c>
      <c r="C5" s="4"/>
      <c r="D5" s="4">
        <v>10</v>
      </c>
      <c r="F5" s="4"/>
      <c r="G5" s="4">
        <v>3</v>
      </c>
      <c r="H5" s="4">
        <v>6</v>
      </c>
      <c r="I5" s="5">
        <v>1</v>
      </c>
      <c r="J5" s="4">
        <v>7</v>
      </c>
      <c r="K5" s="4">
        <v>11</v>
      </c>
      <c r="L5" s="4"/>
      <c r="M5" s="4"/>
      <c r="N5" s="4">
        <v>11</v>
      </c>
      <c r="O5" s="4">
        <v>5</v>
      </c>
      <c r="P5" s="5">
        <v>3</v>
      </c>
      <c r="Q5" s="4">
        <v>2</v>
      </c>
      <c r="R5" s="4">
        <v>16</v>
      </c>
      <c r="S5" s="4"/>
      <c r="T5" s="4"/>
      <c r="U5" s="4">
        <v>4</v>
      </c>
      <c r="V5" s="4">
        <v>3</v>
      </c>
      <c r="W5" s="5">
        <v>5</v>
      </c>
      <c r="X5" s="4">
        <v>12</v>
      </c>
      <c r="Y5" s="4">
        <v>13</v>
      </c>
      <c r="Z5" s="4"/>
      <c r="AA5" s="8"/>
      <c r="AB5" s="4">
        <v>5</v>
      </c>
      <c r="AC5" s="4">
        <v>10</v>
      </c>
      <c r="AD5" s="4">
        <v>2</v>
      </c>
      <c r="AE5" s="4">
        <v>2</v>
      </c>
      <c r="AF5" s="4">
        <v>3</v>
      </c>
      <c r="AG5" s="7"/>
      <c r="AH5" s="12">
        <f t="shared" si="1"/>
        <v>134</v>
      </c>
    </row>
    <row r="6" spans="1:34" x14ac:dyDescent="0.2">
      <c r="A6" s="3" t="s">
        <v>1</v>
      </c>
      <c r="B6" s="6" t="s">
        <v>6</v>
      </c>
      <c r="C6" s="4"/>
      <c r="D6" s="4">
        <v>14</v>
      </c>
      <c r="E6" s="4"/>
      <c r="F6" s="4"/>
      <c r="G6" s="4">
        <v>1</v>
      </c>
      <c r="H6" s="4">
        <v>0</v>
      </c>
      <c r="I6" s="5">
        <v>1</v>
      </c>
      <c r="J6" s="4">
        <v>0</v>
      </c>
      <c r="K6" s="4">
        <v>4</v>
      </c>
      <c r="L6" s="4"/>
      <c r="M6" s="4"/>
      <c r="N6" s="4">
        <v>1</v>
      </c>
      <c r="O6" s="4">
        <v>0</v>
      </c>
      <c r="P6" s="5">
        <v>2</v>
      </c>
      <c r="Q6" s="4">
        <v>7</v>
      </c>
      <c r="R6" s="4">
        <v>19</v>
      </c>
      <c r="S6" s="4"/>
      <c r="T6" s="4"/>
      <c r="U6" s="4">
        <v>0</v>
      </c>
      <c r="V6" s="4">
        <v>5</v>
      </c>
      <c r="W6" s="5">
        <v>5</v>
      </c>
      <c r="X6" s="4">
        <v>2</v>
      </c>
      <c r="Y6" s="4">
        <v>8</v>
      </c>
      <c r="Z6" s="4"/>
      <c r="AA6" s="8"/>
      <c r="AB6" s="4">
        <v>7</v>
      </c>
      <c r="AC6" s="4">
        <v>4</v>
      </c>
      <c r="AD6" s="4">
        <v>0</v>
      </c>
      <c r="AE6" s="4">
        <v>4</v>
      </c>
      <c r="AF6" s="4">
        <v>22</v>
      </c>
      <c r="AG6" s="7"/>
      <c r="AH6" s="12">
        <f t="shared" si="1"/>
        <v>106</v>
      </c>
    </row>
    <row r="7" spans="1:34" x14ac:dyDescent="0.2">
      <c r="A7" s="3" t="s">
        <v>1</v>
      </c>
      <c r="B7" s="3" t="s">
        <v>7</v>
      </c>
      <c r="C7" s="4"/>
      <c r="D7" s="4">
        <v>4</v>
      </c>
      <c r="E7" s="4"/>
      <c r="F7" s="4"/>
      <c r="G7" s="4">
        <v>0</v>
      </c>
      <c r="H7" s="4">
        <v>0</v>
      </c>
      <c r="I7" s="5">
        <v>0</v>
      </c>
      <c r="J7" s="4">
        <v>2</v>
      </c>
      <c r="K7" s="4">
        <v>0</v>
      </c>
      <c r="L7" s="4"/>
      <c r="M7" s="4"/>
      <c r="N7" s="4">
        <v>1</v>
      </c>
      <c r="O7" s="4">
        <v>0</v>
      </c>
      <c r="P7" s="5">
        <v>2</v>
      </c>
      <c r="Q7" s="4">
        <v>0</v>
      </c>
      <c r="R7" s="4">
        <v>7</v>
      </c>
      <c r="S7" s="4"/>
      <c r="T7" s="4"/>
      <c r="U7" s="4">
        <v>2</v>
      </c>
      <c r="V7" s="4">
        <v>1</v>
      </c>
      <c r="W7" s="5">
        <v>0</v>
      </c>
      <c r="X7" s="4">
        <v>1</v>
      </c>
      <c r="Y7" s="4">
        <v>1</v>
      </c>
      <c r="Z7" s="4"/>
      <c r="AA7" s="8"/>
      <c r="AB7" s="4">
        <v>5</v>
      </c>
      <c r="AC7" s="4">
        <v>0</v>
      </c>
      <c r="AD7" s="4">
        <v>1</v>
      </c>
      <c r="AE7" s="4">
        <v>1</v>
      </c>
      <c r="AF7" s="4">
        <v>2</v>
      </c>
      <c r="AG7" s="7"/>
      <c r="AH7" s="12">
        <f t="shared" si="1"/>
        <v>30</v>
      </c>
    </row>
    <row r="8" spans="1:34" x14ac:dyDescent="0.2">
      <c r="A8" s="3" t="s">
        <v>1</v>
      </c>
      <c r="B8" s="6" t="s">
        <v>8</v>
      </c>
      <c r="C8" s="4"/>
      <c r="D8" s="4">
        <v>4</v>
      </c>
      <c r="E8" s="4"/>
      <c r="F8" s="4"/>
      <c r="G8" s="4">
        <v>6</v>
      </c>
      <c r="H8" s="4">
        <v>4</v>
      </c>
      <c r="I8" s="5">
        <v>0</v>
      </c>
      <c r="J8" s="4">
        <v>10</v>
      </c>
      <c r="K8" s="4">
        <v>1</v>
      </c>
      <c r="L8" s="4"/>
      <c r="M8" s="4"/>
      <c r="N8" s="4">
        <v>3</v>
      </c>
      <c r="O8" s="4">
        <v>3</v>
      </c>
      <c r="P8" s="5">
        <v>4</v>
      </c>
      <c r="Q8" s="4">
        <v>0</v>
      </c>
      <c r="R8" s="4">
        <v>6</v>
      </c>
      <c r="S8" s="4"/>
      <c r="T8" s="4"/>
      <c r="U8" s="4">
        <v>2</v>
      </c>
      <c r="V8" s="4">
        <v>2</v>
      </c>
      <c r="W8" s="5">
        <v>6</v>
      </c>
      <c r="X8" s="4">
        <v>3</v>
      </c>
      <c r="Y8" s="4">
        <v>2</v>
      </c>
      <c r="Z8" s="4"/>
      <c r="AA8" s="8"/>
      <c r="AB8" s="4">
        <v>2</v>
      </c>
      <c r="AC8" s="4">
        <v>4</v>
      </c>
      <c r="AD8" s="4">
        <v>1</v>
      </c>
      <c r="AE8" s="4">
        <v>1</v>
      </c>
      <c r="AF8" s="4">
        <v>0</v>
      </c>
      <c r="AG8" s="7"/>
      <c r="AH8" s="12">
        <f t="shared" si="1"/>
        <v>64</v>
      </c>
    </row>
    <row r="9" spans="1:34" x14ac:dyDescent="0.2">
      <c r="A9" s="3" t="s">
        <v>1</v>
      </c>
      <c r="B9" s="6" t="s">
        <v>9</v>
      </c>
      <c r="C9" s="4"/>
      <c r="D9" s="4">
        <v>0</v>
      </c>
      <c r="E9" s="4"/>
      <c r="F9" s="4"/>
      <c r="G9" s="4">
        <v>2</v>
      </c>
      <c r="H9" s="4">
        <v>2</v>
      </c>
      <c r="I9" s="5">
        <v>0</v>
      </c>
      <c r="J9" s="4">
        <v>0</v>
      </c>
      <c r="K9" s="4">
        <v>1</v>
      </c>
      <c r="L9" s="4"/>
      <c r="M9" s="4"/>
      <c r="N9" s="4">
        <v>1</v>
      </c>
      <c r="O9" s="4">
        <v>2</v>
      </c>
      <c r="P9" s="5">
        <v>6</v>
      </c>
      <c r="Q9" s="4">
        <v>0</v>
      </c>
      <c r="R9" s="4">
        <v>3</v>
      </c>
      <c r="S9" s="4"/>
      <c r="T9" s="4"/>
      <c r="U9" s="4">
        <v>0</v>
      </c>
      <c r="V9" s="4">
        <v>0</v>
      </c>
      <c r="W9" s="5">
        <v>3</v>
      </c>
      <c r="X9" s="4">
        <v>2</v>
      </c>
      <c r="Y9" s="4">
        <v>1</v>
      </c>
      <c r="Z9" s="4"/>
      <c r="AA9" s="8"/>
      <c r="AB9" s="4">
        <v>0</v>
      </c>
      <c r="AC9" s="4">
        <v>3</v>
      </c>
      <c r="AD9" s="4">
        <v>1</v>
      </c>
      <c r="AE9" s="4">
        <v>0</v>
      </c>
      <c r="AF9" s="4">
        <v>0</v>
      </c>
      <c r="AG9" s="7"/>
      <c r="AH9" s="12">
        <f t="shared" si="1"/>
        <v>27</v>
      </c>
    </row>
    <row r="10" spans="1:34" x14ac:dyDescent="0.2">
      <c r="A10" s="3" t="s">
        <v>1</v>
      </c>
      <c r="B10" s="3" t="s">
        <v>10</v>
      </c>
      <c r="C10" s="4"/>
      <c r="D10" s="4">
        <v>2</v>
      </c>
      <c r="E10" s="4"/>
      <c r="F10" s="4"/>
      <c r="G10" s="4">
        <v>0</v>
      </c>
      <c r="H10" s="4">
        <v>0</v>
      </c>
      <c r="I10" s="5">
        <v>0</v>
      </c>
      <c r="J10" s="4">
        <v>0</v>
      </c>
      <c r="K10" s="4">
        <v>3</v>
      </c>
      <c r="L10" s="4"/>
      <c r="M10" s="4"/>
      <c r="N10" s="4">
        <v>0</v>
      </c>
      <c r="O10" s="4">
        <v>0</v>
      </c>
      <c r="P10" s="5">
        <v>0</v>
      </c>
      <c r="Q10" s="4">
        <v>0</v>
      </c>
      <c r="R10" s="4">
        <v>0</v>
      </c>
      <c r="S10" s="4"/>
      <c r="T10" s="4"/>
      <c r="U10" s="4">
        <v>0</v>
      </c>
      <c r="V10" s="4">
        <v>0</v>
      </c>
      <c r="W10" s="5">
        <v>0</v>
      </c>
      <c r="X10" s="4">
        <v>0</v>
      </c>
      <c r="Y10" s="4">
        <v>2</v>
      </c>
      <c r="Z10" s="4"/>
      <c r="AA10" s="8"/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7"/>
      <c r="AH10" s="12">
        <f t="shared" si="1"/>
        <v>7</v>
      </c>
    </row>
    <row r="11" spans="1:34" x14ac:dyDescent="0.2">
      <c r="A11" s="3" t="s">
        <v>1</v>
      </c>
      <c r="B11" s="3" t="s">
        <v>11</v>
      </c>
      <c r="C11" s="4"/>
      <c r="D11" s="4">
        <v>7</v>
      </c>
      <c r="E11" s="4"/>
      <c r="F11" s="4"/>
      <c r="G11" s="4">
        <v>1</v>
      </c>
      <c r="H11" s="4">
        <v>1</v>
      </c>
      <c r="I11" s="5">
        <v>3</v>
      </c>
      <c r="J11" s="4">
        <v>0</v>
      </c>
      <c r="K11" s="4">
        <v>4</v>
      </c>
      <c r="L11" s="4"/>
      <c r="M11" s="4"/>
      <c r="N11" s="4">
        <v>3</v>
      </c>
      <c r="O11" s="4">
        <v>0</v>
      </c>
      <c r="P11" s="5">
        <v>6</v>
      </c>
      <c r="Q11" s="4">
        <v>0</v>
      </c>
      <c r="R11" s="4">
        <v>12</v>
      </c>
      <c r="S11" s="4"/>
      <c r="T11" s="4"/>
      <c r="U11" s="4">
        <v>0</v>
      </c>
      <c r="V11" s="4">
        <v>5</v>
      </c>
      <c r="W11" s="5">
        <v>6</v>
      </c>
      <c r="X11" s="4">
        <v>0</v>
      </c>
      <c r="Y11" s="4">
        <v>3</v>
      </c>
      <c r="Z11" s="4"/>
      <c r="AA11" s="8"/>
      <c r="AB11" s="4">
        <v>9</v>
      </c>
      <c r="AC11" s="4">
        <v>3</v>
      </c>
      <c r="AD11" s="4">
        <v>4</v>
      </c>
      <c r="AE11" s="4">
        <v>3</v>
      </c>
      <c r="AF11" s="4">
        <v>7</v>
      </c>
      <c r="AG11" s="7"/>
      <c r="AH11" s="12">
        <f t="shared" si="1"/>
        <v>77</v>
      </c>
    </row>
    <row r="12" spans="1:34" x14ac:dyDescent="0.2">
      <c r="A12" s="3" t="s">
        <v>1</v>
      </c>
      <c r="B12" s="3" t="s">
        <v>12</v>
      </c>
      <c r="C12" s="4"/>
      <c r="D12" s="4">
        <v>4</v>
      </c>
      <c r="E12" s="4"/>
      <c r="F12" s="4"/>
      <c r="G12" s="4">
        <v>0</v>
      </c>
      <c r="H12" s="4">
        <v>0</v>
      </c>
      <c r="I12" s="5">
        <v>0</v>
      </c>
      <c r="J12" s="4">
        <v>0</v>
      </c>
      <c r="K12" s="4">
        <v>1</v>
      </c>
      <c r="L12" s="4"/>
      <c r="M12" s="4"/>
      <c r="N12" s="4">
        <v>0</v>
      </c>
      <c r="O12" s="4">
        <v>0</v>
      </c>
      <c r="P12" s="5">
        <v>0</v>
      </c>
      <c r="Q12" s="4">
        <v>0</v>
      </c>
      <c r="R12" s="4">
        <v>5</v>
      </c>
      <c r="S12" s="4"/>
      <c r="T12" s="4"/>
      <c r="U12" s="4">
        <v>0</v>
      </c>
      <c r="V12" s="4"/>
      <c r="W12" s="5">
        <v>0</v>
      </c>
      <c r="X12" s="4">
        <v>0</v>
      </c>
      <c r="Y12" s="4">
        <v>3</v>
      </c>
      <c r="Z12" s="4"/>
      <c r="AA12" s="8"/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7"/>
      <c r="AH12" s="12">
        <f t="shared" si="1"/>
        <v>14</v>
      </c>
    </row>
    <row r="13" spans="1:34" x14ac:dyDescent="0.2">
      <c r="A13" s="3" t="s">
        <v>1</v>
      </c>
      <c r="B13" s="6" t="s">
        <v>13</v>
      </c>
      <c r="C13" s="4"/>
      <c r="D13" s="4">
        <v>0</v>
      </c>
      <c r="E13" s="4"/>
      <c r="F13" s="4"/>
      <c r="G13" s="4">
        <v>0</v>
      </c>
      <c r="H13" s="4">
        <v>0</v>
      </c>
      <c r="I13" s="5">
        <v>0</v>
      </c>
      <c r="J13" s="4">
        <v>0</v>
      </c>
      <c r="K13" s="4">
        <v>0</v>
      </c>
      <c r="L13" s="4"/>
      <c r="M13" s="4"/>
      <c r="N13" s="4">
        <v>0</v>
      </c>
      <c r="O13" s="4">
        <v>2</v>
      </c>
      <c r="P13" s="4">
        <v>0</v>
      </c>
      <c r="Q13" s="4">
        <v>0</v>
      </c>
      <c r="R13" s="4">
        <v>0</v>
      </c>
      <c r="S13" s="4"/>
      <c r="T13" s="4"/>
      <c r="U13" s="4">
        <v>0</v>
      </c>
      <c r="V13" s="4"/>
      <c r="W13" s="5">
        <v>9</v>
      </c>
      <c r="X13" s="4">
        <v>0</v>
      </c>
      <c r="Y13" s="4">
        <v>0</v>
      </c>
      <c r="Z13" s="4"/>
      <c r="AA13" s="8"/>
      <c r="AB13" s="4">
        <v>4</v>
      </c>
      <c r="AC13" s="4">
        <v>0</v>
      </c>
      <c r="AD13" s="4">
        <v>0</v>
      </c>
      <c r="AE13" s="4">
        <v>0</v>
      </c>
      <c r="AF13" s="4">
        <v>0</v>
      </c>
      <c r="AG13" s="7"/>
      <c r="AH13" s="12">
        <f t="shared" si="1"/>
        <v>15</v>
      </c>
    </row>
    <row r="14" spans="1:34" x14ac:dyDescent="0.2">
      <c r="A14" s="3" t="s">
        <v>1</v>
      </c>
      <c r="B14" s="6" t="s">
        <v>14</v>
      </c>
      <c r="C14" s="4"/>
      <c r="D14" s="4">
        <v>0</v>
      </c>
      <c r="E14" s="4"/>
      <c r="F14" s="4"/>
      <c r="G14" s="4">
        <v>0</v>
      </c>
      <c r="H14" s="4">
        <v>0</v>
      </c>
      <c r="I14" s="5">
        <v>0</v>
      </c>
      <c r="J14" s="4">
        <v>0</v>
      </c>
      <c r="K14" s="4">
        <v>0</v>
      </c>
      <c r="L14" s="4"/>
      <c r="M14" s="4"/>
      <c r="N14" s="4">
        <v>0</v>
      </c>
      <c r="O14" s="4">
        <v>0</v>
      </c>
      <c r="P14" s="5">
        <v>0</v>
      </c>
      <c r="Q14" s="4">
        <v>0</v>
      </c>
      <c r="R14" s="4">
        <v>0</v>
      </c>
      <c r="S14" s="4"/>
      <c r="T14" s="4"/>
      <c r="U14" s="4">
        <v>0</v>
      </c>
      <c r="V14" s="4">
        <v>7</v>
      </c>
      <c r="W14" s="5">
        <v>0</v>
      </c>
      <c r="X14" s="4">
        <v>0</v>
      </c>
      <c r="Y14" s="4">
        <v>0</v>
      </c>
      <c r="Z14" s="4"/>
      <c r="AA14" s="4"/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7"/>
      <c r="AH14" s="12">
        <f t="shared" si="1"/>
        <v>7</v>
      </c>
    </row>
    <row r="15" spans="1:34" s="11" customFormat="1" x14ac:dyDescent="0.2">
      <c r="A15" s="30" t="s">
        <v>1</v>
      </c>
      <c r="B15" s="9" t="s">
        <v>15</v>
      </c>
      <c r="C15" s="12">
        <f>SUM(C2:C14)</f>
        <v>0</v>
      </c>
      <c r="D15" s="12">
        <f t="shared" ref="D15:AG15" si="2">SUM(D2:D14)</f>
        <v>76</v>
      </c>
      <c r="E15" s="12">
        <f t="shared" si="2"/>
        <v>0</v>
      </c>
      <c r="F15" s="12">
        <f t="shared" si="2"/>
        <v>0</v>
      </c>
      <c r="G15" s="12">
        <f t="shared" si="2"/>
        <v>16</v>
      </c>
      <c r="H15" s="12">
        <f t="shared" si="2"/>
        <v>16</v>
      </c>
      <c r="I15" s="12">
        <f t="shared" si="2"/>
        <v>14</v>
      </c>
      <c r="J15" s="12">
        <f t="shared" si="2"/>
        <v>29</v>
      </c>
      <c r="K15" s="12">
        <f t="shared" si="2"/>
        <v>47</v>
      </c>
      <c r="L15" s="12">
        <f t="shared" si="2"/>
        <v>0</v>
      </c>
      <c r="M15" s="12">
        <f t="shared" si="2"/>
        <v>0</v>
      </c>
      <c r="N15" s="12">
        <f t="shared" si="2"/>
        <v>29</v>
      </c>
      <c r="O15" s="12">
        <f t="shared" si="2"/>
        <v>15</v>
      </c>
      <c r="P15" s="12">
        <f t="shared" si="2"/>
        <v>32</v>
      </c>
      <c r="Q15" s="12">
        <f t="shared" si="2"/>
        <v>14</v>
      </c>
      <c r="R15" s="12">
        <f t="shared" si="2"/>
        <v>120</v>
      </c>
      <c r="S15" s="12">
        <f t="shared" si="2"/>
        <v>0</v>
      </c>
      <c r="T15" s="12">
        <f t="shared" si="2"/>
        <v>0</v>
      </c>
      <c r="U15" s="12">
        <f t="shared" si="2"/>
        <v>12</v>
      </c>
      <c r="V15" s="12">
        <f t="shared" si="2"/>
        <v>32</v>
      </c>
      <c r="W15" s="12">
        <f t="shared" si="2"/>
        <v>40</v>
      </c>
      <c r="X15" s="12">
        <f t="shared" si="2"/>
        <v>29</v>
      </c>
      <c r="Y15" s="12">
        <f t="shared" si="2"/>
        <v>70</v>
      </c>
      <c r="Z15" s="12">
        <f t="shared" si="2"/>
        <v>0</v>
      </c>
      <c r="AA15" s="12">
        <f t="shared" si="2"/>
        <v>0</v>
      </c>
      <c r="AB15" s="12">
        <f t="shared" si="2"/>
        <v>48</v>
      </c>
      <c r="AC15" s="12">
        <f t="shared" si="2"/>
        <v>34</v>
      </c>
      <c r="AD15" s="12">
        <f t="shared" si="2"/>
        <v>18</v>
      </c>
      <c r="AE15" s="12">
        <f t="shared" si="2"/>
        <v>20</v>
      </c>
      <c r="AF15" s="12">
        <f t="shared" si="2"/>
        <v>76</v>
      </c>
      <c r="AG15" s="12">
        <f t="shared" si="2"/>
        <v>0</v>
      </c>
      <c r="AH15" s="12">
        <f t="shared" si="1"/>
        <v>787</v>
      </c>
    </row>
    <row r="16" spans="1:34" x14ac:dyDescent="0.2">
      <c r="A16" s="3"/>
      <c r="B16" s="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12"/>
    </row>
    <row r="17" spans="1:34" s="5" customFormat="1" x14ac:dyDescent="0.2">
      <c r="A17" s="6" t="s">
        <v>16</v>
      </c>
      <c r="B17" s="6" t="s">
        <v>37</v>
      </c>
      <c r="D17" s="5">
        <v>13</v>
      </c>
      <c r="F17" s="4">
        <v>7</v>
      </c>
      <c r="G17" s="5">
        <f>21+3</f>
        <v>24</v>
      </c>
      <c r="H17" s="5">
        <v>16</v>
      </c>
      <c r="I17" s="5">
        <v>18</v>
      </c>
      <c r="J17" s="5">
        <f>17+7</f>
        <v>24</v>
      </c>
      <c r="K17" s="5">
        <v>13</v>
      </c>
      <c r="M17" s="5">
        <v>5</v>
      </c>
      <c r="N17" s="5">
        <v>33</v>
      </c>
      <c r="O17" s="5">
        <v>18</v>
      </c>
      <c r="P17" s="5">
        <v>26</v>
      </c>
      <c r="Q17" s="4">
        <v>25</v>
      </c>
      <c r="R17" s="5">
        <f>4+16+2</f>
        <v>22</v>
      </c>
      <c r="T17" s="5">
        <v>0</v>
      </c>
      <c r="U17" s="5">
        <v>35</v>
      </c>
      <c r="V17" s="5">
        <f>14+14+1</f>
        <v>29</v>
      </c>
      <c r="W17" s="5">
        <f>19+2+1</f>
        <v>22</v>
      </c>
      <c r="X17" s="5">
        <v>19</v>
      </c>
      <c r="Y17" s="5">
        <f>4+20+10+21</f>
        <v>55</v>
      </c>
      <c r="AA17" s="5">
        <f>7+5</f>
        <v>12</v>
      </c>
      <c r="AB17" s="5">
        <v>22</v>
      </c>
      <c r="AC17" s="5">
        <f>6+17+4</f>
        <v>27</v>
      </c>
      <c r="AD17" s="5">
        <v>20</v>
      </c>
      <c r="AE17" s="4">
        <v>18</v>
      </c>
      <c r="AF17" s="5">
        <f>3+15</f>
        <v>18</v>
      </c>
      <c r="AH17" s="12">
        <f t="shared" ref="AH17:AH39" si="3">SUM(C17:AG17)</f>
        <v>521</v>
      </c>
    </row>
    <row r="18" spans="1:34" s="5" customFormat="1" x14ac:dyDescent="0.2">
      <c r="A18" s="5" t="s">
        <v>34</v>
      </c>
      <c r="B18" s="6" t="s">
        <v>17</v>
      </c>
      <c r="D18" s="4">
        <v>0</v>
      </c>
      <c r="E18" s="4"/>
      <c r="F18" s="4"/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/>
      <c r="M18" s="4"/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/>
      <c r="T18" s="4"/>
      <c r="U18" s="4">
        <v>0</v>
      </c>
      <c r="V18" s="4">
        <v>0</v>
      </c>
      <c r="W18" s="4">
        <v>20</v>
      </c>
      <c r="X18" s="4">
        <v>0</v>
      </c>
      <c r="Y18" s="4">
        <v>0</v>
      </c>
      <c r="AB18" s="4">
        <v>0</v>
      </c>
      <c r="AC18" s="4">
        <v>0</v>
      </c>
      <c r="AD18" s="4">
        <v>0</v>
      </c>
      <c r="AE18" s="4">
        <v>0</v>
      </c>
      <c r="AF18" s="5">
        <v>0</v>
      </c>
      <c r="AH18" s="12">
        <f t="shared" si="3"/>
        <v>20</v>
      </c>
    </row>
    <row r="19" spans="1:34" s="5" customFormat="1" x14ac:dyDescent="0.2">
      <c r="A19" s="5" t="s">
        <v>34</v>
      </c>
      <c r="B19" s="6" t="s">
        <v>18</v>
      </c>
      <c r="D19" s="4">
        <v>0</v>
      </c>
      <c r="E19" s="4"/>
      <c r="F19" s="4"/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/>
      <c r="M19" s="4"/>
      <c r="N19" s="4">
        <v>0</v>
      </c>
      <c r="O19" s="4">
        <v>0</v>
      </c>
      <c r="P19" s="4">
        <v>0</v>
      </c>
      <c r="Q19" s="4">
        <v>7</v>
      </c>
      <c r="R19" s="4">
        <v>0</v>
      </c>
      <c r="S19" s="4"/>
      <c r="T19" s="4"/>
      <c r="U19" s="4">
        <v>46</v>
      </c>
      <c r="V19" s="4">
        <v>67</v>
      </c>
      <c r="W19" s="4">
        <v>0</v>
      </c>
      <c r="X19" s="4">
        <v>0</v>
      </c>
      <c r="Y19" s="4">
        <v>0</v>
      </c>
      <c r="AB19" s="4">
        <v>0</v>
      </c>
      <c r="AC19" s="4">
        <v>0</v>
      </c>
      <c r="AD19" s="4">
        <v>0</v>
      </c>
      <c r="AE19" s="4">
        <v>0</v>
      </c>
      <c r="AF19" s="5">
        <v>0</v>
      </c>
      <c r="AH19" s="12">
        <f t="shared" si="3"/>
        <v>120</v>
      </c>
    </row>
    <row r="20" spans="1:34" s="5" customFormat="1" x14ac:dyDescent="0.2">
      <c r="A20" s="5" t="s">
        <v>34</v>
      </c>
      <c r="B20" s="6" t="s">
        <v>19</v>
      </c>
      <c r="D20" s="4">
        <v>0</v>
      </c>
      <c r="E20" s="4"/>
      <c r="F20" s="4"/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/>
      <c r="M20" s="4"/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/>
      <c r="T20" s="4"/>
      <c r="U20" s="4">
        <v>0</v>
      </c>
      <c r="V20" s="4">
        <v>0</v>
      </c>
      <c r="W20" s="4">
        <v>0</v>
      </c>
      <c r="X20" s="4">
        <v>0</v>
      </c>
      <c r="Y20" s="4">
        <v>0</v>
      </c>
      <c r="AB20" s="4">
        <v>0</v>
      </c>
      <c r="AC20" s="4">
        <v>0</v>
      </c>
      <c r="AD20" s="4">
        <v>0</v>
      </c>
      <c r="AE20" s="4">
        <v>0</v>
      </c>
      <c r="AF20" s="5">
        <v>0</v>
      </c>
      <c r="AH20" s="12">
        <f t="shared" si="3"/>
        <v>0</v>
      </c>
    </row>
    <row r="21" spans="1:34" s="5" customFormat="1" x14ac:dyDescent="0.2">
      <c r="A21" s="5" t="s">
        <v>34</v>
      </c>
      <c r="B21" s="6" t="s">
        <v>20</v>
      </c>
      <c r="D21" s="4">
        <v>0</v>
      </c>
      <c r="E21" s="4"/>
      <c r="F21" s="4"/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/>
      <c r="M21" s="4"/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/>
      <c r="T21" s="4"/>
      <c r="U21" s="4">
        <v>0</v>
      </c>
      <c r="V21" s="4">
        <v>0</v>
      </c>
      <c r="W21" s="4">
        <v>0</v>
      </c>
      <c r="X21" s="4">
        <v>0</v>
      </c>
      <c r="Y21" s="4">
        <v>0</v>
      </c>
      <c r="AB21" s="4">
        <v>0</v>
      </c>
      <c r="AC21" s="4">
        <v>0</v>
      </c>
      <c r="AD21" s="4">
        <v>0</v>
      </c>
      <c r="AE21" s="4">
        <v>0</v>
      </c>
      <c r="AF21" s="5">
        <v>0</v>
      </c>
      <c r="AH21" s="12">
        <f t="shared" si="3"/>
        <v>0</v>
      </c>
    </row>
    <row r="22" spans="1:34" s="5" customFormat="1" x14ac:dyDescent="0.2">
      <c r="A22" s="5" t="s">
        <v>34</v>
      </c>
      <c r="B22" s="6" t="s">
        <v>21</v>
      </c>
      <c r="D22" s="4">
        <v>0</v>
      </c>
      <c r="E22" s="4"/>
      <c r="F22" s="4"/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/>
      <c r="M22" s="4"/>
      <c r="N22" s="4">
        <v>0</v>
      </c>
      <c r="O22" s="4">
        <v>0</v>
      </c>
      <c r="P22" s="4">
        <v>0</v>
      </c>
      <c r="Q22" s="4">
        <v>2</v>
      </c>
      <c r="R22" s="4">
        <v>0</v>
      </c>
      <c r="S22" s="4"/>
      <c r="T22" s="4"/>
      <c r="U22" s="4">
        <v>5</v>
      </c>
      <c r="V22" s="4">
        <v>7</v>
      </c>
      <c r="W22" s="4">
        <v>4</v>
      </c>
      <c r="X22" s="4">
        <v>0</v>
      </c>
      <c r="Y22" s="4">
        <v>0</v>
      </c>
      <c r="AB22" s="4">
        <v>0</v>
      </c>
      <c r="AC22" s="4">
        <v>0</v>
      </c>
      <c r="AD22" s="4">
        <v>0</v>
      </c>
      <c r="AE22" s="4">
        <v>0</v>
      </c>
      <c r="AF22" s="5">
        <v>0</v>
      </c>
      <c r="AH22" s="12">
        <f t="shared" si="3"/>
        <v>18</v>
      </c>
    </row>
    <row r="23" spans="1:34" s="5" customFormat="1" x14ac:dyDescent="0.2">
      <c r="A23" s="6" t="s">
        <v>25</v>
      </c>
      <c r="B23" s="6" t="s">
        <v>23</v>
      </c>
      <c r="D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/>
      <c r="M23" s="4"/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/>
      <c r="T23" s="4"/>
      <c r="U23" s="4">
        <v>0</v>
      </c>
      <c r="V23" s="4">
        <v>0</v>
      </c>
      <c r="W23" s="5">
        <v>12</v>
      </c>
      <c r="X23" s="4">
        <v>0</v>
      </c>
      <c r="Y23" s="4">
        <v>0</v>
      </c>
      <c r="AB23" s="4">
        <v>0</v>
      </c>
      <c r="AC23" s="4">
        <v>0</v>
      </c>
      <c r="AD23" s="4">
        <v>0</v>
      </c>
      <c r="AE23" s="4">
        <v>0</v>
      </c>
      <c r="AF23" s="5">
        <v>10</v>
      </c>
      <c r="AH23" s="12">
        <f t="shared" si="3"/>
        <v>22</v>
      </c>
    </row>
    <row r="24" spans="1:34" s="5" customFormat="1" x14ac:dyDescent="0.2">
      <c r="A24" s="6" t="s">
        <v>25</v>
      </c>
      <c r="B24" s="6" t="s">
        <v>24</v>
      </c>
      <c r="D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/>
      <c r="M24" s="4"/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/>
      <c r="T24" s="4"/>
      <c r="U24" s="4">
        <v>0</v>
      </c>
      <c r="V24" s="4">
        <v>0</v>
      </c>
      <c r="W24" s="5">
        <v>0</v>
      </c>
      <c r="X24" s="4">
        <v>0</v>
      </c>
      <c r="Y24" s="4">
        <v>0</v>
      </c>
      <c r="AB24" s="4">
        <v>0</v>
      </c>
      <c r="AC24" s="4">
        <v>0</v>
      </c>
      <c r="AD24" s="4">
        <v>0</v>
      </c>
      <c r="AE24" s="4">
        <v>0</v>
      </c>
      <c r="AF24" s="5">
        <v>0</v>
      </c>
      <c r="AH24" s="12">
        <f t="shared" si="3"/>
        <v>0</v>
      </c>
    </row>
    <row r="25" spans="1:34" s="5" customFormat="1" x14ac:dyDescent="0.2">
      <c r="A25" s="6" t="s">
        <v>35</v>
      </c>
      <c r="B25" s="6" t="s">
        <v>23</v>
      </c>
      <c r="D25" s="4">
        <v>0</v>
      </c>
      <c r="G25" s="4">
        <v>50</v>
      </c>
      <c r="H25" s="4">
        <v>0</v>
      </c>
      <c r="I25" s="4">
        <v>0</v>
      </c>
      <c r="J25" s="4">
        <v>0</v>
      </c>
      <c r="K25" s="4">
        <v>0</v>
      </c>
      <c r="L25" s="4"/>
      <c r="M25" s="10"/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/>
      <c r="T25" s="4"/>
      <c r="U25" s="4">
        <v>0</v>
      </c>
      <c r="V25" s="4">
        <v>0</v>
      </c>
      <c r="W25" s="4">
        <v>0</v>
      </c>
      <c r="X25" s="4">
        <v>0</v>
      </c>
      <c r="Y25" s="4">
        <v>0</v>
      </c>
      <c r="AB25" s="4">
        <v>0</v>
      </c>
      <c r="AC25" s="4">
        <v>0</v>
      </c>
      <c r="AD25" s="4">
        <v>0</v>
      </c>
      <c r="AE25" s="4">
        <v>0</v>
      </c>
      <c r="AF25" s="5">
        <v>0</v>
      </c>
      <c r="AH25" s="12">
        <f t="shared" si="3"/>
        <v>50</v>
      </c>
    </row>
    <row r="26" spans="1:34" s="5" customFormat="1" x14ac:dyDescent="0.2">
      <c r="A26" s="6" t="s">
        <v>35</v>
      </c>
      <c r="B26" s="6" t="s">
        <v>24</v>
      </c>
      <c r="D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/>
      <c r="M26" s="10"/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/>
      <c r="T26" s="4"/>
      <c r="U26" s="4">
        <v>0</v>
      </c>
      <c r="V26" s="4">
        <v>0</v>
      </c>
      <c r="W26" s="4">
        <v>0</v>
      </c>
      <c r="X26" s="4">
        <v>0</v>
      </c>
      <c r="Y26" s="4">
        <v>0</v>
      </c>
      <c r="AB26" s="4">
        <v>0</v>
      </c>
      <c r="AC26" s="4">
        <v>0</v>
      </c>
      <c r="AD26" s="4">
        <v>0</v>
      </c>
      <c r="AE26" s="4">
        <v>0</v>
      </c>
      <c r="AF26" s="5">
        <v>0</v>
      </c>
      <c r="AH26" s="12">
        <f t="shared" si="3"/>
        <v>0</v>
      </c>
    </row>
    <row r="27" spans="1:34" s="5" customFormat="1" x14ac:dyDescent="0.2">
      <c r="A27" s="6" t="s">
        <v>26</v>
      </c>
      <c r="B27" s="6" t="s">
        <v>40</v>
      </c>
      <c r="AH27" s="12">
        <f t="shared" si="3"/>
        <v>0</v>
      </c>
    </row>
    <row r="28" spans="1:34" s="5" customFormat="1" x14ac:dyDescent="0.2">
      <c r="A28" s="6" t="s">
        <v>28</v>
      </c>
      <c r="B28" s="6" t="s">
        <v>23</v>
      </c>
      <c r="I28" s="5">
        <f>7+6</f>
        <v>13</v>
      </c>
      <c r="J28" s="5">
        <f>8+10</f>
        <v>18</v>
      </c>
      <c r="AH28" s="12">
        <f t="shared" si="3"/>
        <v>31</v>
      </c>
    </row>
    <row r="29" spans="1:34" s="5" customFormat="1" x14ac:dyDescent="0.2">
      <c r="A29" s="6" t="s">
        <v>28</v>
      </c>
      <c r="B29" s="6" t="s">
        <v>24</v>
      </c>
      <c r="I29" s="5">
        <f>16+15</f>
        <v>31</v>
      </c>
      <c r="J29" s="5">
        <f>12+13</f>
        <v>25</v>
      </c>
      <c r="AH29" s="12">
        <f t="shared" si="3"/>
        <v>56</v>
      </c>
    </row>
    <row r="30" spans="1:34" s="5" customFormat="1" x14ac:dyDescent="0.2">
      <c r="A30" s="6" t="s">
        <v>27</v>
      </c>
      <c r="B30" s="6" t="s">
        <v>23</v>
      </c>
      <c r="N30" s="5">
        <f>7+9</f>
        <v>16</v>
      </c>
      <c r="AH30" s="12">
        <f t="shared" si="3"/>
        <v>16</v>
      </c>
    </row>
    <row r="31" spans="1:34" s="5" customFormat="1" x14ac:dyDescent="0.2">
      <c r="A31" s="6" t="s">
        <v>27</v>
      </c>
      <c r="B31" s="6" t="s">
        <v>24</v>
      </c>
      <c r="N31" s="5">
        <f>18+20</f>
        <v>38</v>
      </c>
      <c r="AH31" s="12">
        <f t="shared" si="3"/>
        <v>38</v>
      </c>
    </row>
    <row r="32" spans="1:34" s="5" customFormat="1" x14ac:dyDescent="0.2">
      <c r="A32" s="6" t="s">
        <v>22</v>
      </c>
      <c r="B32" s="6" t="s">
        <v>23</v>
      </c>
      <c r="V32" s="5">
        <v>5</v>
      </c>
      <c r="AH32" s="12">
        <f t="shared" si="3"/>
        <v>5</v>
      </c>
    </row>
    <row r="33" spans="1:34" s="5" customFormat="1" x14ac:dyDescent="0.2">
      <c r="A33" s="6" t="s">
        <v>22</v>
      </c>
      <c r="B33" s="6" t="s">
        <v>24</v>
      </c>
      <c r="V33" s="5">
        <v>5</v>
      </c>
      <c r="AH33" s="12">
        <f t="shared" si="3"/>
        <v>5</v>
      </c>
    </row>
    <row r="34" spans="1:34" s="5" customFormat="1" x14ac:dyDescent="0.2">
      <c r="A34" s="6" t="s">
        <v>29</v>
      </c>
      <c r="B34" s="6" t="s">
        <v>23</v>
      </c>
      <c r="I34" s="5">
        <v>26</v>
      </c>
      <c r="P34" s="5">
        <v>155</v>
      </c>
      <c r="W34" s="5">
        <f>51+55</f>
        <v>106</v>
      </c>
      <c r="AD34" s="5">
        <v>42</v>
      </c>
      <c r="AH34" s="12">
        <f t="shared" si="3"/>
        <v>329</v>
      </c>
    </row>
    <row r="35" spans="1:34" s="5" customFormat="1" x14ac:dyDescent="0.2">
      <c r="A35" s="6" t="s">
        <v>29</v>
      </c>
      <c r="B35" s="6" t="s">
        <v>24</v>
      </c>
      <c r="I35" s="5">
        <v>23</v>
      </c>
      <c r="P35" s="5">
        <v>112</v>
      </c>
      <c r="W35" s="5">
        <f>34</f>
        <v>34</v>
      </c>
      <c r="AD35" s="5">
        <v>18</v>
      </c>
      <c r="AH35" s="12">
        <f t="shared" si="3"/>
        <v>187</v>
      </c>
    </row>
    <row r="36" spans="1:34" s="5" customFormat="1" x14ac:dyDescent="0.2">
      <c r="A36" s="6" t="s">
        <v>30</v>
      </c>
      <c r="B36" s="6" t="s">
        <v>23</v>
      </c>
      <c r="C36" s="5">
        <v>0</v>
      </c>
      <c r="D36" s="5">
        <v>11</v>
      </c>
      <c r="G36" s="5">
        <v>0</v>
      </c>
      <c r="H36" s="5">
        <v>0</v>
      </c>
      <c r="I36" s="5">
        <v>0</v>
      </c>
      <c r="J36" s="5">
        <v>0</v>
      </c>
      <c r="K36" s="5">
        <v>13</v>
      </c>
      <c r="N36" s="5">
        <v>0</v>
      </c>
      <c r="O36" s="5">
        <v>0</v>
      </c>
      <c r="P36" s="5">
        <v>0</v>
      </c>
      <c r="Q36" s="5">
        <v>0</v>
      </c>
      <c r="R36" s="5">
        <f>23+7+12</f>
        <v>42</v>
      </c>
      <c r="U36" s="5">
        <v>0</v>
      </c>
      <c r="V36" s="5">
        <v>0</v>
      </c>
      <c r="W36" s="5">
        <v>0</v>
      </c>
      <c r="X36" s="5">
        <v>0</v>
      </c>
      <c r="Y36" s="5">
        <f>13+25+16</f>
        <v>54</v>
      </c>
      <c r="AB36" s="5">
        <v>0</v>
      </c>
      <c r="AC36" s="5">
        <v>0</v>
      </c>
      <c r="AD36" s="5">
        <v>0</v>
      </c>
      <c r="AE36" s="5">
        <v>0</v>
      </c>
      <c r="AF36" s="5">
        <f>9</f>
        <v>9</v>
      </c>
      <c r="AH36" s="12">
        <f t="shared" si="3"/>
        <v>129</v>
      </c>
    </row>
    <row r="37" spans="1:34" s="5" customFormat="1" x14ac:dyDescent="0.2">
      <c r="A37" s="6" t="s">
        <v>30</v>
      </c>
      <c r="B37" s="6" t="s">
        <v>24</v>
      </c>
      <c r="C37" s="5">
        <v>0</v>
      </c>
      <c r="D37" s="5">
        <v>15</v>
      </c>
      <c r="G37" s="5">
        <v>0</v>
      </c>
      <c r="H37" s="5">
        <v>0</v>
      </c>
      <c r="I37" s="5">
        <v>0</v>
      </c>
      <c r="J37" s="5">
        <v>0</v>
      </c>
      <c r="K37" s="5">
        <v>9</v>
      </c>
      <c r="N37" s="5">
        <v>0</v>
      </c>
      <c r="O37" s="5">
        <v>0</v>
      </c>
      <c r="P37" s="5">
        <v>0</v>
      </c>
      <c r="Q37" s="5">
        <v>0</v>
      </c>
      <c r="R37" s="5">
        <f>26+5+11</f>
        <v>42</v>
      </c>
      <c r="U37" s="5">
        <v>0</v>
      </c>
      <c r="V37" s="5">
        <v>0</v>
      </c>
      <c r="W37" s="5">
        <v>0</v>
      </c>
      <c r="X37" s="5">
        <v>0</v>
      </c>
      <c r="Y37" s="5">
        <f>17+23+16</f>
        <v>56</v>
      </c>
      <c r="AB37" s="5">
        <v>0</v>
      </c>
      <c r="AC37" s="5">
        <v>0</v>
      </c>
      <c r="AD37" s="5">
        <v>0</v>
      </c>
      <c r="AE37" s="5">
        <v>0</v>
      </c>
      <c r="AF37" s="5">
        <v>9</v>
      </c>
      <c r="AH37" s="12">
        <f t="shared" si="3"/>
        <v>131</v>
      </c>
    </row>
    <row r="38" spans="1:34" s="5" customFormat="1" x14ac:dyDescent="0.2">
      <c r="A38" s="6" t="s">
        <v>31</v>
      </c>
      <c r="B38" s="6" t="s">
        <v>36</v>
      </c>
      <c r="C38" s="5">
        <v>0</v>
      </c>
      <c r="D38" s="5">
        <v>0</v>
      </c>
      <c r="G38" s="5">
        <v>0</v>
      </c>
      <c r="H38" s="5">
        <v>0</v>
      </c>
      <c r="I38" s="5">
        <v>0</v>
      </c>
      <c r="J38" s="5">
        <v>25</v>
      </c>
      <c r="K38" s="5">
        <f>50</f>
        <v>50</v>
      </c>
      <c r="N38" s="5">
        <v>0</v>
      </c>
      <c r="O38" s="5">
        <v>100</v>
      </c>
      <c r="P38" s="5">
        <v>90</v>
      </c>
      <c r="Q38" s="5">
        <f>100+10</f>
        <v>110</v>
      </c>
      <c r="R38" s="5">
        <v>275</v>
      </c>
      <c r="U38" s="5">
        <v>0</v>
      </c>
      <c r="V38" s="5">
        <v>0</v>
      </c>
      <c r="W38" s="5">
        <v>0</v>
      </c>
      <c r="X38" s="5">
        <v>15</v>
      </c>
      <c r="Y38" s="5">
        <v>265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f>250</f>
        <v>250</v>
      </c>
      <c r="AH38" s="12">
        <f t="shared" si="3"/>
        <v>1180</v>
      </c>
    </row>
    <row r="39" spans="1:34" s="5" customFormat="1" x14ac:dyDescent="0.2">
      <c r="A39" s="31" t="s">
        <v>39</v>
      </c>
      <c r="B39" s="31" t="s">
        <v>38</v>
      </c>
      <c r="C39" s="12">
        <f>SUM(C17:C38)+C15</f>
        <v>0</v>
      </c>
      <c r="D39" s="12">
        <f>SUM(D17:D38)+D15</f>
        <v>115</v>
      </c>
      <c r="E39" s="12">
        <f t="shared" ref="E39:AG39" si="4">SUM(E17:E38)+E15</f>
        <v>0</v>
      </c>
      <c r="F39" s="12">
        <f t="shared" si="4"/>
        <v>7</v>
      </c>
      <c r="G39" s="12">
        <f t="shared" si="4"/>
        <v>90</v>
      </c>
      <c r="H39" s="12">
        <f t="shared" si="4"/>
        <v>32</v>
      </c>
      <c r="I39" s="12">
        <f t="shared" si="4"/>
        <v>125</v>
      </c>
      <c r="J39" s="12">
        <f t="shared" si="4"/>
        <v>121</v>
      </c>
      <c r="K39" s="12">
        <f t="shared" si="4"/>
        <v>132</v>
      </c>
      <c r="L39" s="12">
        <f t="shared" si="4"/>
        <v>0</v>
      </c>
      <c r="M39" s="12">
        <f t="shared" si="4"/>
        <v>5</v>
      </c>
      <c r="N39" s="12">
        <f t="shared" si="4"/>
        <v>116</v>
      </c>
      <c r="O39" s="12">
        <f t="shared" si="4"/>
        <v>133</v>
      </c>
      <c r="P39" s="12">
        <f t="shared" si="4"/>
        <v>415</v>
      </c>
      <c r="Q39" s="12">
        <f t="shared" si="4"/>
        <v>158</v>
      </c>
      <c r="R39" s="12">
        <f t="shared" si="4"/>
        <v>501</v>
      </c>
      <c r="S39" s="12">
        <f t="shared" si="4"/>
        <v>0</v>
      </c>
      <c r="T39" s="12">
        <f t="shared" si="4"/>
        <v>0</v>
      </c>
      <c r="U39" s="12">
        <f t="shared" si="4"/>
        <v>98</v>
      </c>
      <c r="V39" s="12">
        <f t="shared" si="4"/>
        <v>145</v>
      </c>
      <c r="W39" s="12">
        <f t="shared" si="4"/>
        <v>238</v>
      </c>
      <c r="X39" s="12">
        <f t="shared" si="4"/>
        <v>63</v>
      </c>
      <c r="Y39" s="12">
        <f t="shared" si="4"/>
        <v>500</v>
      </c>
      <c r="Z39" s="12">
        <f t="shared" si="4"/>
        <v>0</v>
      </c>
      <c r="AA39" s="12">
        <f t="shared" si="4"/>
        <v>12</v>
      </c>
      <c r="AB39" s="12">
        <f t="shared" si="4"/>
        <v>70</v>
      </c>
      <c r="AC39" s="12">
        <f t="shared" si="4"/>
        <v>61</v>
      </c>
      <c r="AD39" s="12">
        <f t="shared" si="4"/>
        <v>98</v>
      </c>
      <c r="AE39" s="12">
        <f t="shared" si="4"/>
        <v>38</v>
      </c>
      <c r="AF39" s="12">
        <f t="shared" si="4"/>
        <v>372</v>
      </c>
      <c r="AG39" s="12">
        <f t="shared" si="4"/>
        <v>0</v>
      </c>
      <c r="AH39" s="12">
        <f t="shared" si="3"/>
        <v>3645</v>
      </c>
    </row>
    <row r="40" spans="1:34" x14ac:dyDescent="0.2">
      <c r="A40" s="6"/>
      <c r="B40" s="6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2"/>
      <c r="W40" s="12"/>
      <c r="X40" s="12"/>
      <c r="Y40" s="12"/>
      <c r="Z40" s="12"/>
      <c r="AA40" s="12"/>
      <c r="AB40" s="12"/>
      <c r="AC40" s="12"/>
      <c r="AD40" s="12"/>
      <c r="AE40" s="11"/>
      <c r="AF40" s="11"/>
      <c r="AG40" s="11"/>
    </row>
    <row r="41" spans="1:34" x14ac:dyDescent="0.2">
      <c r="A41" s="3"/>
      <c r="B41" s="3"/>
      <c r="C41" s="11"/>
      <c r="D41" s="1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2"/>
      <c r="AD41" s="11"/>
      <c r="AE41" s="11"/>
      <c r="AF41" s="11"/>
      <c r="AG41" s="11"/>
    </row>
    <row r="42" spans="1:34" x14ac:dyDescent="0.2">
      <c r="A42" s="6"/>
      <c r="B42" s="6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O42" s="13"/>
      <c r="P42" s="13"/>
      <c r="Q42" s="13"/>
      <c r="R42" s="13"/>
      <c r="S42" s="13"/>
      <c r="T42" s="13"/>
      <c r="U42" s="14"/>
      <c r="V42" s="14"/>
      <c r="W42" s="14"/>
      <c r="X42" s="14"/>
      <c r="Y42" s="14"/>
      <c r="Z42" s="15"/>
      <c r="AA42" s="14"/>
      <c r="AB42" s="14"/>
      <c r="AC42" s="14"/>
      <c r="AD42" s="14"/>
      <c r="AE42" s="14"/>
      <c r="AF42" s="13"/>
      <c r="AH42" s="30"/>
    </row>
    <row r="43" spans="1:34" x14ac:dyDescent="0.2">
      <c r="A43" s="19"/>
    </row>
    <row r="44" spans="1:34" x14ac:dyDescent="0.2">
      <c r="A44" s="19"/>
    </row>
    <row r="45" spans="1:34" x14ac:dyDescent="0.2">
      <c r="A45" s="19"/>
    </row>
    <row r="46" spans="1:34" x14ac:dyDescent="0.2">
      <c r="A46" s="19"/>
    </row>
    <row r="47" spans="1:34" x14ac:dyDescent="0.2">
      <c r="A47" s="19"/>
    </row>
    <row r="48" spans="1:34" x14ac:dyDescent="0.2">
      <c r="A48" s="19"/>
    </row>
    <row r="49" spans="1:1" x14ac:dyDescent="0.2">
      <c r="A49" s="19"/>
    </row>
    <row r="50" spans="1:1" x14ac:dyDescent="0.2">
      <c r="A50" s="19"/>
    </row>
    <row r="51" spans="1:1" x14ac:dyDescent="0.2">
      <c r="A51" s="19"/>
    </row>
    <row r="52" spans="1:1" x14ac:dyDescent="0.2">
      <c r="A52" s="19"/>
    </row>
    <row r="53" spans="1:1" x14ac:dyDescent="0.2">
      <c r="A53" s="19"/>
    </row>
    <row r="54" spans="1:1" x14ac:dyDescent="0.2">
      <c r="A54" s="19"/>
    </row>
    <row r="55" spans="1:1" x14ac:dyDescent="0.2">
      <c r="A55" s="19"/>
    </row>
    <row r="56" spans="1:1" x14ac:dyDescent="0.2">
      <c r="A56" s="19"/>
    </row>
    <row r="57" spans="1:1" x14ac:dyDescent="0.2">
      <c r="A57" s="19"/>
    </row>
    <row r="58" spans="1:1" x14ac:dyDescent="0.2">
      <c r="A58" s="19"/>
    </row>
    <row r="59" spans="1:1" x14ac:dyDescent="0.2">
      <c r="A59" s="19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W43" sqref="V43:W43"/>
    </sheetView>
  </sheetViews>
  <sheetFormatPr baseColWidth="10" defaultColWidth="8.83203125" defaultRowHeight="15" x14ac:dyDescent="0.2"/>
  <cols>
    <col min="1" max="1" width="23.83203125" style="5" bestFit="1" customWidth="1"/>
    <col min="2" max="2" width="26.83203125" style="5" customWidth="1"/>
    <col min="3" max="33" width="8.83203125" style="5"/>
    <col min="34" max="34" width="8.83203125" style="12"/>
    <col min="35" max="16384" width="8.83203125" style="5"/>
  </cols>
  <sheetData>
    <row r="1" spans="1:34" ht="16" thickBot="1" x14ac:dyDescent="0.25">
      <c r="A1" s="32" t="s">
        <v>32</v>
      </c>
      <c r="B1" s="32" t="s">
        <v>33</v>
      </c>
      <c r="C1" s="33">
        <v>42644</v>
      </c>
      <c r="D1" s="33">
        <f xml:space="preserve"> (C1+1)</f>
        <v>42645</v>
      </c>
      <c r="E1" s="33">
        <f t="shared" ref="E1:AC1" si="0" xml:space="preserve"> (D1+1)</f>
        <v>42646</v>
      </c>
      <c r="F1" s="33">
        <f t="shared" si="0"/>
        <v>42647</v>
      </c>
      <c r="G1" s="33">
        <f t="shared" si="0"/>
        <v>42648</v>
      </c>
      <c r="H1" s="33">
        <f t="shared" si="0"/>
        <v>42649</v>
      </c>
      <c r="I1" s="33">
        <f t="shared" si="0"/>
        <v>42650</v>
      </c>
      <c r="J1" s="33">
        <f t="shared" si="0"/>
        <v>42651</v>
      </c>
      <c r="K1" s="33">
        <f t="shared" si="0"/>
        <v>42652</v>
      </c>
      <c r="L1" s="33">
        <f t="shared" si="0"/>
        <v>42653</v>
      </c>
      <c r="M1" s="33">
        <f t="shared" si="0"/>
        <v>42654</v>
      </c>
      <c r="N1" s="33">
        <f t="shared" si="0"/>
        <v>42655</v>
      </c>
      <c r="O1" s="33">
        <f t="shared" si="0"/>
        <v>42656</v>
      </c>
      <c r="P1" s="33">
        <f t="shared" si="0"/>
        <v>42657</v>
      </c>
      <c r="Q1" s="33">
        <f t="shared" si="0"/>
        <v>42658</v>
      </c>
      <c r="R1" s="33">
        <f t="shared" si="0"/>
        <v>42659</v>
      </c>
      <c r="S1" s="33">
        <f t="shared" si="0"/>
        <v>42660</v>
      </c>
      <c r="T1" s="33">
        <f t="shared" si="0"/>
        <v>42661</v>
      </c>
      <c r="U1" s="33">
        <f t="shared" si="0"/>
        <v>42662</v>
      </c>
      <c r="V1" s="33">
        <f t="shared" si="0"/>
        <v>42663</v>
      </c>
      <c r="W1" s="33">
        <f t="shared" si="0"/>
        <v>42664</v>
      </c>
      <c r="X1" s="33">
        <f t="shared" si="0"/>
        <v>42665</v>
      </c>
      <c r="Y1" s="33">
        <f t="shared" si="0"/>
        <v>42666</v>
      </c>
      <c r="Z1" s="33">
        <f t="shared" si="0"/>
        <v>42667</v>
      </c>
      <c r="AA1" s="36">
        <f t="shared" si="0"/>
        <v>42668</v>
      </c>
      <c r="AB1" s="33">
        <f t="shared" si="0"/>
        <v>42669</v>
      </c>
      <c r="AC1" s="33">
        <f t="shared" si="0"/>
        <v>42670</v>
      </c>
      <c r="AD1" s="33">
        <f t="shared" ref="AD1" si="1" xml:space="preserve"> (AC1+1)</f>
        <v>42671</v>
      </c>
      <c r="AE1" s="33">
        <f t="shared" ref="AE1" si="2" xml:space="preserve"> (AD1+1)</f>
        <v>42672</v>
      </c>
      <c r="AF1" s="33">
        <f t="shared" ref="AF1" si="3" xml:space="preserve"> (AE1+1)</f>
        <v>42673</v>
      </c>
      <c r="AG1" s="33">
        <f t="shared" ref="AG1" si="4" xml:space="preserve"> (AF1+1)</f>
        <v>42674</v>
      </c>
      <c r="AH1" s="27" t="s">
        <v>39</v>
      </c>
    </row>
    <row r="2" spans="1:34" x14ac:dyDescent="0.2">
      <c r="A2" s="6" t="s">
        <v>1</v>
      </c>
      <c r="B2" s="6" t="s">
        <v>2</v>
      </c>
      <c r="C2" s="4">
        <v>7</v>
      </c>
      <c r="D2" s="4"/>
      <c r="F2" s="4"/>
      <c r="G2" s="4"/>
      <c r="H2" s="4">
        <v>7</v>
      </c>
      <c r="I2" s="4">
        <v>2</v>
      </c>
      <c r="J2" s="4">
        <v>7</v>
      </c>
      <c r="K2" s="4"/>
      <c r="L2" s="4"/>
      <c r="M2" s="4">
        <v>1</v>
      </c>
      <c r="N2" s="4">
        <v>3</v>
      </c>
      <c r="O2" s="4">
        <v>1</v>
      </c>
      <c r="P2" s="4"/>
      <c r="Q2" s="4">
        <v>6</v>
      </c>
      <c r="R2" s="4"/>
      <c r="S2" s="4"/>
      <c r="T2" s="4"/>
      <c r="U2" s="4"/>
      <c r="V2" s="4"/>
      <c r="W2" s="4">
        <v>3</v>
      </c>
      <c r="X2" s="4">
        <v>4</v>
      </c>
      <c r="Y2" s="4"/>
      <c r="Z2" s="4"/>
      <c r="AA2" s="10">
        <v>1</v>
      </c>
      <c r="AB2" s="4" t="s">
        <v>0</v>
      </c>
      <c r="AC2" s="4">
        <v>3</v>
      </c>
      <c r="AD2" s="4"/>
      <c r="AE2" s="4"/>
      <c r="AF2" s="4"/>
      <c r="AG2" s="4"/>
      <c r="AH2" s="12">
        <f>SUM(C2:AG2)</f>
        <v>45</v>
      </c>
    </row>
    <row r="3" spans="1:34" x14ac:dyDescent="0.2">
      <c r="A3" s="6" t="s">
        <v>1</v>
      </c>
      <c r="B3" s="6" t="s">
        <v>3</v>
      </c>
      <c r="C3" s="4">
        <v>5</v>
      </c>
      <c r="D3" s="4"/>
      <c r="F3" s="4"/>
      <c r="G3" s="4"/>
      <c r="H3" s="4">
        <v>7</v>
      </c>
      <c r="I3" s="4">
        <v>1</v>
      </c>
      <c r="J3" s="4">
        <v>4</v>
      </c>
      <c r="K3" s="4"/>
      <c r="L3" s="4"/>
      <c r="M3" s="4">
        <v>1</v>
      </c>
      <c r="N3" s="4">
        <v>5</v>
      </c>
      <c r="O3" s="4"/>
      <c r="P3" s="4"/>
      <c r="Q3" s="4">
        <v>6</v>
      </c>
      <c r="R3" s="4"/>
      <c r="S3" s="4"/>
      <c r="T3" s="4"/>
      <c r="U3" s="4"/>
      <c r="V3" s="4"/>
      <c r="X3" s="4">
        <v>1</v>
      </c>
      <c r="Y3" s="4"/>
      <c r="Z3" s="4"/>
      <c r="AA3" s="10">
        <v>1</v>
      </c>
      <c r="AB3" s="4" t="s">
        <v>0</v>
      </c>
      <c r="AC3" s="4">
        <v>2</v>
      </c>
      <c r="AD3" s="4"/>
      <c r="AE3" s="4"/>
      <c r="AF3" s="4"/>
      <c r="AG3" s="4"/>
      <c r="AH3" s="12">
        <f t="shared" ref="AH3:AH14" si="5">SUM(C3:AG3)</f>
        <v>33</v>
      </c>
    </row>
    <row r="4" spans="1:34" x14ac:dyDescent="0.2">
      <c r="A4" s="6" t="s">
        <v>1</v>
      </c>
      <c r="B4" s="6" t="s">
        <v>4</v>
      </c>
      <c r="C4" s="4">
        <v>15</v>
      </c>
      <c r="D4" s="4"/>
      <c r="F4" s="4">
        <v>4</v>
      </c>
      <c r="G4" s="4">
        <v>4</v>
      </c>
      <c r="H4" s="4">
        <v>1</v>
      </c>
      <c r="I4" s="4">
        <v>5</v>
      </c>
      <c r="J4" s="4">
        <v>21</v>
      </c>
      <c r="K4" s="4"/>
      <c r="L4" s="4"/>
      <c r="M4" s="4">
        <v>2</v>
      </c>
      <c r="N4" s="4">
        <v>2</v>
      </c>
      <c r="O4" s="4">
        <v>5</v>
      </c>
      <c r="P4" s="4">
        <v>4</v>
      </c>
      <c r="Q4" s="4">
        <v>14</v>
      </c>
      <c r="R4" s="4"/>
      <c r="S4" s="4"/>
      <c r="T4" s="4">
        <v>7</v>
      </c>
      <c r="U4" s="4">
        <v>2</v>
      </c>
      <c r="V4" s="4">
        <v>1</v>
      </c>
      <c r="W4" s="4">
        <v>8</v>
      </c>
      <c r="X4" s="4">
        <v>4</v>
      </c>
      <c r="Y4" s="4"/>
      <c r="Z4" s="4"/>
      <c r="AA4" s="10">
        <v>7</v>
      </c>
      <c r="AB4" s="4"/>
      <c r="AC4" s="4">
        <v>6</v>
      </c>
      <c r="AD4" s="4">
        <v>7</v>
      </c>
      <c r="AE4" s="4">
        <v>22</v>
      </c>
      <c r="AF4" s="4"/>
      <c r="AG4" s="4"/>
      <c r="AH4" s="12">
        <f t="shared" si="5"/>
        <v>141</v>
      </c>
    </row>
    <row r="5" spans="1:34" x14ac:dyDescent="0.2">
      <c r="A5" s="6" t="s">
        <v>1</v>
      </c>
      <c r="B5" s="6" t="s">
        <v>5</v>
      </c>
      <c r="C5" s="4">
        <v>6</v>
      </c>
      <c r="D5" s="4"/>
      <c r="F5" s="4">
        <v>3</v>
      </c>
      <c r="G5" s="4">
        <v>1</v>
      </c>
      <c r="H5" s="4"/>
      <c r="I5" s="4">
        <v>1</v>
      </c>
      <c r="J5" s="4">
        <v>5</v>
      </c>
      <c r="K5" s="4"/>
      <c r="L5" s="4"/>
      <c r="M5" s="4">
        <v>2</v>
      </c>
      <c r="N5" s="4"/>
      <c r="O5" s="4">
        <v>1</v>
      </c>
      <c r="P5" s="4">
        <v>2</v>
      </c>
      <c r="Q5" s="4">
        <v>1</v>
      </c>
      <c r="R5" s="4"/>
      <c r="S5" s="4"/>
      <c r="T5" s="4"/>
      <c r="U5" s="4">
        <v>1</v>
      </c>
      <c r="V5" s="4">
        <v>2</v>
      </c>
      <c r="W5" s="4">
        <v>4</v>
      </c>
      <c r="X5" s="4"/>
      <c r="Y5" s="4"/>
      <c r="Z5" s="4"/>
      <c r="AA5" s="10">
        <v>1</v>
      </c>
      <c r="AB5" s="4">
        <v>1</v>
      </c>
      <c r="AC5" s="4"/>
      <c r="AD5" s="4">
        <v>8</v>
      </c>
      <c r="AE5" s="4">
        <v>4</v>
      </c>
      <c r="AF5" s="4"/>
      <c r="AG5" s="4"/>
      <c r="AH5" s="12">
        <f t="shared" si="5"/>
        <v>43</v>
      </c>
    </row>
    <row r="6" spans="1:34" x14ac:dyDescent="0.2">
      <c r="A6" s="6" t="s">
        <v>1</v>
      </c>
      <c r="B6" s="6" t="s">
        <v>6</v>
      </c>
      <c r="C6" s="4">
        <v>7</v>
      </c>
      <c r="D6" s="4"/>
      <c r="E6" s="4"/>
      <c r="F6" s="4">
        <v>7</v>
      </c>
      <c r="G6" s="4">
        <v>2</v>
      </c>
      <c r="H6" s="4"/>
      <c r="I6" s="4">
        <v>3</v>
      </c>
      <c r="J6" s="4">
        <v>6</v>
      </c>
      <c r="K6" s="4"/>
      <c r="L6" s="4"/>
      <c r="M6" s="4"/>
      <c r="N6" s="4"/>
      <c r="O6" s="4"/>
      <c r="P6" s="4">
        <v>1</v>
      </c>
      <c r="Q6" s="4">
        <v>10</v>
      </c>
      <c r="R6" s="4"/>
      <c r="S6" s="4"/>
      <c r="T6" s="4">
        <v>3</v>
      </c>
      <c r="U6" s="4">
        <v>1</v>
      </c>
      <c r="V6" s="4"/>
      <c r="W6" s="4"/>
      <c r="X6" s="4">
        <v>3</v>
      </c>
      <c r="Y6" s="4"/>
      <c r="Z6" s="4"/>
      <c r="AA6" s="10">
        <v>3</v>
      </c>
      <c r="AB6" s="4">
        <v>1</v>
      </c>
      <c r="AC6" s="4">
        <v>3</v>
      </c>
      <c r="AD6" s="4">
        <v>1</v>
      </c>
      <c r="AE6" s="4">
        <v>3</v>
      </c>
      <c r="AF6" s="4"/>
      <c r="AG6" s="4"/>
      <c r="AH6" s="12">
        <f t="shared" si="5"/>
        <v>54</v>
      </c>
    </row>
    <row r="7" spans="1:34" x14ac:dyDescent="0.2">
      <c r="A7" s="6" t="s">
        <v>1</v>
      </c>
      <c r="B7" s="6" t="s">
        <v>7</v>
      </c>
      <c r="C7" s="4">
        <v>1</v>
      </c>
      <c r="D7" s="4"/>
      <c r="E7" s="4"/>
      <c r="F7" s="4">
        <v>1</v>
      </c>
      <c r="G7" s="4"/>
      <c r="H7" s="4">
        <v>2</v>
      </c>
      <c r="I7" s="4"/>
      <c r="J7" s="4">
        <v>1</v>
      </c>
      <c r="K7" s="4"/>
      <c r="L7" s="4"/>
      <c r="M7" s="4"/>
      <c r="N7" s="4">
        <v>1</v>
      </c>
      <c r="O7" s="4">
        <v>2</v>
      </c>
      <c r="P7" s="4">
        <v>5</v>
      </c>
      <c r="Q7" s="4">
        <v>5</v>
      </c>
      <c r="R7" s="4"/>
      <c r="S7" s="4"/>
      <c r="T7" s="4">
        <v>11</v>
      </c>
      <c r="U7" s="4">
        <v>2</v>
      </c>
      <c r="V7" s="4"/>
      <c r="W7" s="4">
        <v>1</v>
      </c>
      <c r="X7" s="4">
        <v>4</v>
      </c>
      <c r="Y7" s="4"/>
      <c r="Z7" s="4"/>
      <c r="AA7" s="10">
        <v>4</v>
      </c>
      <c r="AB7" s="4"/>
      <c r="AC7" s="4">
        <v>3</v>
      </c>
      <c r="AD7" s="4"/>
      <c r="AE7" s="4">
        <v>2</v>
      </c>
      <c r="AF7" s="4"/>
      <c r="AG7" s="4"/>
      <c r="AH7" s="12">
        <f t="shared" si="5"/>
        <v>45</v>
      </c>
    </row>
    <row r="8" spans="1:34" x14ac:dyDescent="0.2">
      <c r="A8" s="6" t="s">
        <v>1</v>
      </c>
      <c r="B8" s="6" t="s">
        <v>8</v>
      </c>
      <c r="C8" s="4">
        <v>8</v>
      </c>
      <c r="D8" s="4"/>
      <c r="E8" s="4"/>
      <c r="F8" s="4"/>
      <c r="G8" s="4">
        <v>1</v>
      </c>
      <c r="H8" s="4"/>
      <c r="I8" s="4"/>
      <c r="J8" s="4">
        <v>2</v>
      </c>
      <c r="K8" s="4"/>
      <c r="L8" s="4"/>
      <c r="M8" s="4"/>
      <c r="N8" s="4">
        <v>6</v>
      </c>
      <c r="O8" s="4"/>
      <c r="P8" s="4">
        <v>7</v>
      </c>
      <c r="Q8" s="4">
        <v>6</v>
      </c>
      <c r="R8" s="4"/>
      <c r="S8" s="4"/>
      <c r="T8" s="4"/>
      <c r="U8" s="4">
        <v>4</v>
      </c>
      <c r="V8" s="4">
        <v>2</v>
      </c>
      <c r="X8" s="4">
        <v>5</v>
      </c>
      <c r="Y8" s="4"/>
      <c r="Z8" s="4"/>
      <c r="AA8" s="10">
        <v>4</v>
      </c>
      <c r="AB8" s="4">
        <v>8</v>
      </c>
      <c r="AC8" s="4">
        <v>1</v>
      </c>
      <c r="AD8" s="4">
        <v>3</v>
      </c>
      <c r="AE8" s="4">
        <v>2</v>
      </c>
      <c r="AF8" s="4"/>
      <c r="AG8" s="4"/>
      <c r="AH8" s="12">
        <f t="shared" si="5"/>
        <v>59</v>
      </c>
    </row>
    <row r="9" spans="1:34" x14ac:dyDescent="0.2">
      <c r="A9" s="6" t="s">
        <v>1</v>
      </c>
      <c r="B9" s="6" t="s">
        <v>9</v>
      </c>
      <c r="C9" s="4">
        <v>3</v>
      </c>
      <c r="D9" s="4"/>
      <c r="E9" s="4"/>
      <c r="F9" s="4"/>
      <c r="G9" s="4"/>
      <c r="H9" s="4"/>
      <c r="I9" s="4"/>
      <c r="J9" s="4"/>
      <c r="K9" s="4"/>
      <c r="L9" s="4"/>
      <c r="M9" s="4"/>
      <c r="N9" s="4">
        <v>6</v>
      </c>
      <c r="O9" s="4"/>
      <c r="P9" s="4">
        <v>4</v>
      </c>
      <c r="Q9" s="4">
        <v>2</v>
      </c>
      <c r="R9" s="4"/>
      <c r="S9" s="4"/>
      <c r="T9" s="4"/>
      <c r="U9" s="4">
        <v>1</v>
      </c>
      <c r="V9" s="4">
        <v>2</v>
      </c>
      <c r="X9" s="4">
        <v>4</v>
      </c>
      <c r="Y9" s="4"/>
      <c r="Z9" s="4"/>
      <c r="AA9" s="10">
        <v>4</v>
      </c>
      <c r="AB9" s="4">
        <v>15</v>
      </c>
      <c r="AC9" s="4">
        <v>2</v>
      </c>
      <c r="AD9" s="4">
        <v>4</v>
      </c>
      <c r="AE9" s="4">
        <v>2</v>
      </c>
      <c r="AF9" s="4"/>
      <c r="AG9" s="4"/>
      <c r="AH9" s="12">
        <f t="shared" si="5"/>
        <v>49</v>
      </c>
    </row>
    <row r="10" spans="1:34" x14ac:dyDescent="0.2">
      <c r="A10" s="6" t="s">
        <v>1</v>
      </c>
      <c r="B10" s="6" t="s">
        <v>10</v>
      </c>
      <c r="C10" s="4"/>
      <c r="D10" s="4"/>
      <c r="E10" s="4"/>
      <c r="F10" s="4"/>
      <c r="G10" s="4"/>
      <c r="H10" s="4">
        <v>5</v>
      </c>
      <c r="I10" s="4"/>
      <c r="J10" s="4">
        <v>1</v>
      </c>
      <c r="K10" s="4"/>
      <c r="L10" s="4"/>
      <c r="M10" s="4"/>
      <c r="N10" s="4"/>
      <c r="O10" s="4"/>
      <c r="P10" s="4"/>
      <c r="Q10" s="4"/>
      <c r="R10" s="4"/>
      <c r="S10" s="4"/>
      <c r="T10" s="4">
        <v>1</v>
      </c>
      <c r="U10" s="4"/>
      <c r="V10" s="4"/>
      <c r="W10" s="4">
        <v>2</v>
      </c>
      <c r="X10" s="4"/>
      <c r="Y10" s="4"/>
      <c r="Z10" s="4"/>
      <c r="AA10" s="10"/>
      <c r="AB10" s="4"/>
      <c r="AC10" s="4"/>
      <c r="AD10" s="4"/>
      <c r="AE10" s="4"/>
      <c r="AF10" s="4"/>
      <c r="AG10" s="4"/>
      <c r="AH10" s="12">
        <f t="shared" si="5"/>
        <v>9</v>
      </c>
    </row>
    <row r="11" spans="1:34" x14ac:dyDescent="0.2">
      <c r="A11" s="6" t="s">
        <v>1</v>
      </c>
      <c r="B11" s="6" t="s">
        <v>11</v>
      </c>
      <c r="C11" s="4">
        <v>9</v>
      </c>
      <c r="D11" s="4"/>
      <c r="E11" s="4"/>
      <c r="F11" s="4">
        <v>4</v>
      </c>
      <c r="G11" s="4">
        <v>3</v>
      </c>
      <c r="H11" s="4">
        <v>5</v>
      </c>
      <c r="I11" s="4">
        <v>7</v>
      </c>
      <c r="J11" s="4">
        <v>14</v>
      </c>
      <c r="K11" s="4"/>
      <c r="L11" s="4"/>
      <c r="M11" s="4">
        <v>7</v>
      </c>
      <c r="N11" s="4"/>
      <c r="O11" s="4">
        <v>2</v>
      </c>
      <c r="P11" s="4">
        <v>5</v>
      </c>
      <c r="Q11" s="4">
        <v>7</v>
      </c>
      <c r="R11" s="4"/>
      <c r="S11" s="4"/>
      <c r="T11" s="4">
        <v>3</v>
      </c>
      <c r="U11" s="4">
        <v>5</v>
      </c>
      <c r="V11" s="4">
        <v>6</v>
      </c>
      <c r="W11" s="4">
        <v>8</v>
      </c>
      <c r="X11" s="4">
        <v>7</v>
      </c>
      <c r="Y11" s="4"/>
      <c r="Z11" s="4"/>
      <c r="AA11" s="10">
        <v>5</v>
      </c>
      <c r="AB11" s="4">
        <v>2</v>
      </c>
      <c r="AC11" s="4">
        <v>3</v>
      </c>
      <c r="AD11" s="4">
        <v>1</v>
      </c>
      <c r="AE11" s="4"/>
      <c r="AF11" s="4"/>
      <c r="AG11" s="4"/>
      <c r="AH11" s="12">
        <f t="shared" si="5"/>
        <v>103</v>
      </c>
    </row>
    <row r="12" spans="1:34" x14ac:dyDescent="0.2">
      <c r="A12" s="6" t="s">
        <v>1</v>
      </c>
      <c r="B12" s="6" t="s">
        <v>12</v>
      </c>
      <c r="C12" s="4"/>
      <c r="D12" s="4"/>
      <c r="E12" s="4"/>
      <c r="F12" s="4"/>
      <c r="G12" s="4"/>
      <c r="H12" s="4"/>
      <c r="I12" s="4"/>
      <c r="J12" s="4">
        <v>2</v>
      </c>
      <c r="K12" s="4"/>
      <c r="L12" s="4"/>
      <c r="M12" s="4"/>
      <c r="N12" s="4"/>
      <c r="O12" s="4">
        <v>1</v>
      </c>
      <c r="P12" s="4"/>
      <c r="Q12" s="4">
        <v>2</v>
      </c>
      <c r="R12" s="4"/>
      <c r="S12" s="4"/>
      <c r="T12" s="4"/>
      <c r="U12" s="4"/>
      <c r="V12" s="4"/>
      <c r="X12" s="4"/>
      <c r="Y12" s="4"/>
      <c r="Z12" s="4"/>
      <c r="AA12" s="10"/>
      <c r="AB12" s="4"/>
      <c r="AC12" s="4"/>
      <c r="AD12" s="4"/>
      <c r="AE12" s="4">
        <v>2</v>
      </c>
      <c r="AF12" s="4"/>
      <c r="AG12" s="4"/>
      <c r="AH12" s="12">
        <f t="shared" si="5"/>
        <v>7</v>
      </c>
    </row>
    <row r="13" spans="1:34" x14ac:dyDescent="0.2">
      <c r="A13" s="6" t="s">
        <v>1</v>
      </c>
      <c r="B13" s="6" t="s">
        <v>13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X13" s="4"/>
      <c r="Y13" s="4"/>
      <c r="Z13" s="4"/>
      <c r="AA13" s="10"/>
      <c r="AB13" s="4"/>
      <c r="AC13" s="4"/>
      <c r="AD13" s="4"/>
      <c r="AE13" s="4"/>
      <c r="AF13" s="4"/>
      <c r="AG13" s="4"/>
      <c r="AH13" s="12">
        <f t="shared" si="5"/>
        <v>0</v>
      </c>
    </row>
    <row r="14" spans="1:34" x14ac:dyDescent="0.2">
      <c r="A14" s="6" t="s">
        <v>1</v>
      </c>
      <c r="B14" s="6" t="s">
        <v>14</v>
      </c>
      <c r="C14" s="4"/>
      <c r="D14" s="4"/>
      <c r="E14" s="4"/>
      <c r="F14" s="4"/>
      <c r="G14" s="4"/>
      <c r="H14" s="4"/>
      <c r="I14" s="4">
        <v>20</v>
      </c>
      <c r="J14" s="4"/>
      <c r="K14" s="4"/>
      <c r="M14" s="4"/>
      <c r="N14" s="4"/>
      <c r="O14" s="4"/>
      <c r="P14" s="4"/>
      <c r="Q14" s="4"/>
      <c r="R14" s="4"/>
      <c r="S14" s="4"/>
      <c r="T14" s="4"/>
      <c r="U14" s="4">
        <v>6</v>
      </c>
      <c r="V14" s="4"/>
      <c r="X14" s="4"/>
      <c r="Y14" s="4"/>
      <c r="Z14" s="4"/>
      <c r="AA14" s="10"/>
      <c r="AB14" s="4"/>
      <c r="AC14" s="4"/>
      <c r="AD14" s="4"/>
      <c r="AE14" s="4"/>
      <c r="AF14" s="4"/>
      <c r="AG14" s="4"/>
      <c r="AH14" s="12">
        <f t="shared" si="5"/>
        <v>26</v>
      </c>
    </row>
    <row r="15" spans="1:34" x14ac:dyDescent="0.2">
      <c r="A15" s="31" t="s">
        <v>1</v>
      </c>
      <c r="B15" s="9" t="s">
        <v>15</v>
      </c>
      <c r="C15" s="5">
        <f>SUM(C2:C14 )</f>
        <v>61</v>
      </c>
      <c r="D15" s="5">
        <f>SUM(D2:D14)</f>
        <v>0</v>
      </c>
      <c r="E15" s="5">
        <f>SUM(E2:E14)</f>
        <v>0</v>
      </c>
      <c r="F15" s="5">
        <f t="shared" ref="F15:AG15" si="6">SUM(F2:F14)</f>
        <v>19</v>
      </c>
      <c r="G15" s="5">
        <f t="shared" si="6"/>
        <v>11</v>
      </c>
      <c r="H15" s="5">
        <f>SUM(H2:H14)</f>
        <v>27</v>
      </c>
      <c r="I15" s="5">
        <f>SUM(I2:I14)</f>
        <v>39</v>
      </c>
      <c r="J15" s="5">
        <f t="shared" si="6"/>
        <v>63</v>
      </c>
      <c r="K15" s="5">
        <f t="shared" si="6"/>
        <v>0</v>
      </c>
      <c r="L15" s="5">
        <f t="shared" si="6"/>
        <v>0</v>
      </c>
      <c r="M15" s="5">
        <f t="shared" si="6"/>
        <v>13</v>
      </c>
      <c r="N15" s="5">
        <f t="shared" si="6"/>
        <v>23</v>
      </c>
      <c r="O15" s="5">
        <f t="shared" si="6"/>
        <v>12</v>
      </c>
      <c r="P15" s="5">
        <f t="shared" si="6"/>
        <v>28</v>
      </c>
      <c r="Q15" s="5">
        <f t="shared" si="6"/>
        <v>59</v>
      </c>
      <c r="R15" s="5">
        <f t="shared" si="6"/>
        <v>0</v>
      </c>
      <c r="S15" s="5">
        <f t="shared" si="6"/>
        <v>0</v>
      </c>
      <c r="T15" s="5">
        <f t="shared" si="6"/>
        <v>25</v>
      </c>
      <c r="U15" s="5">
        <f t="shared" si="6"/>
        <v>22</v>
      </c>
      <c r="V15" s="5">
        <f t="shared" si="6"/>
        <v>13</v>
      </c>
      <c r="W15" s="5">
        <f t="shared" si="6"/>
        <v>26</v>
      </c>
      <c r="X15" s="22">
        <f t="shared" si="6"/>
        <v>32</v>
      </c>
      <c r="Y15" s="5">
        <f t="shared" si="6"/>
        <v>0</v>
      </c>
      <c r="Z15" s="5">
        <f t="shared" si="6"/>
        <v>0</v>
      </c>
      <c r="AA15" s="5">
        <f t="shared" si="6"/>
        <v>30</v>
      </c>
      <c r="AB15" s="5">
        <f t="shared" si="6"/>
        <v>27</v>
      </c>
      <c r="AC15" s="5">
        <f t="shared" si="6"/>
        <v>23</v>
      </c>
      <c r="AD15" s="5">
        <f t="shared" si="6"/>
        <v>24</v>
      </c>
      <c r="AE15" s="5">
        <f t="shared" si="6"/>
        <v>37</v>
      </c>
      <c r="AF15" s="5">
        <f t="shared" si="6"/>
        <v>0</v>
      </c>
      <c r="AG15" s="5">
        <f t="shared" si="6"/>
        <v>0</v>
      </c>
      <c r="AH15" s="12">
        <f>SUM(C15:AG15)</f>
        <v>614</v>
      </c>
    </row>
    <row r="16" spans="1:34" x14ac:dyDescent="0.2">
      <c r="A16" s="31"/>
      <c r="B16" s="9"/>
      <c r="AA16" s="22"/>
    </row>
    <row r="17" spans="1:34" x14ac:dyDescent="0.2">
      <c r="A17" s="6" t="s">
        <v>16</v>
      </c>
      <c r="B17" s="6" t="s">
        <v>37</v>
      </c>
      <c r="C17" s="5">
        <v>18</v>
      </c>
      <c r="F17" s="4">
        <v>69</v>
      </c>
      <c r="G17" s="5">
        <v>12</v>
      </c>
      <c r="H17" s="5">
        <v>9</v>
      </c>
      <c r="I17" s="4">
        <v>13</v>
      </c>
      <c r="J17" s="5">
        <v>18</v>
      </c>
      <c r="M17" s="5">
        <v>4</v>
      </c>
      <c r="N17" s="5">
        <v>23</v>
      </c>
      <c r="O17" s="5">
        <v>16</v>
      </c>
      <c r="P17" s="5">
        <v>18</v>
      </c>
      <c r="Q17" s="4">
        <v>9</v>
      </c>
      <c r="T17" s="5">
        <v>4</v>
      </c>
      <c r="U17" s="5">
        <v>14</v>
      </c>
      <c r="V17" s="5">
        <v>8</v>
      </c>
      <c r="W17" s="5">
        <v>3</v>
      </c>
      <c r="X17" s="5">
        <v>7</v>
      </c>
      <c r="AA17" s="22">
        <v>18</v>
      </c>
      <c r="AB17" s="4">
        <v>22</v>
      </c>
      <c r="AC17" s="22">
        <v>12</v>
      </c>
      <c r="AD17" s="22">
        <v>60</v>
      </c>
      <c r="AE17" s="22">
        <v>8</v>
      </c>
      <c r="AH17" s="12">
        <f t="shared" ref="AH17:AH38" si="7">SUM(C17:AG17)</f>
        <v>365</v>
      </c>
    </row>
    <row r="18" spans="1:34" x14ac:dyDescent="0.2">
      <c r="A18" s="5" t="s">
        <v>34</v>
      </c>
      <c r="B18" s="6" t="s">
        <v>17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AA18" s="22"/>
      <c r="AB18" s="4"/>
      <c r="AC18" s="4"/>
      <c r="AH18" s="12">
        <f t="shared" si="7"/>
        <v>0</v>
      </c>
    </row>
    <row r="19" spans="1:34" x14ac:dyDescent="0.2">
      <c r="A19" s="5" t="s">
        <v>34</v>
      </c>
      <c r="B19" s="6" t="s">
        <v>18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10"/>
      <c r="AB19" s="4"/>
      <c r="AE19" s="4"/>
      <c r="AF19" s="4"/>
      <c r="AG19" s="4"/>
      <c r="AH19" s="12">
        <f t="shared" si="7"/>
        <v>0</v>
      </c>
    </row>
    <row r="20" spans="1:34" x14ac:dyDescent="0.2">
      <c r="A20" s="5" t="s">
        <v>34</v>
      </c>
      <c r="B20" s="6" t="s">
        <v>19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10">
        <v>51</v>
      </c>
      <c r="AB20" s="4"/>
      <c r="AC20" s="4"/>
      <c r="AE20" s="4"/>
      <c r="AF20" s="4"/>
      <c r="AG20" s="4"/>
      <c r="AH20" s="12">
        <f t="shared" si="7"/>
        <v>51</v>
      </c>
    </row>
    <row r="21" spans="1:34" x14ac:dyDescent="0.2">
      <c r="A21" s="5" t="s">
        <v>34</v>
      </c>
      <c r="B21" s="6" t="s">
        <v>20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10"/>
      <c r="AB21" s="4"/>
      <c r="AC21" s="4"/>
      <c r="AD21" s="5">
        <v>46</v>
      </c>
      <c r="AE21" s="4"/>
      <c r="AF21" s="4"/>
      <c r="AG21" s="4"/>
      <c r="AH21" s="12">
        <f t="shared" si="7"/>
        <v>46</v>
      </c>
    </row>
    <row r="22" spans="1:34" x14ac:dyDescent="0.2">
      <c r="A22" s="5" t="s">
        <v>34</v>
      </c>
      <c r="B22" s="6" t="s">
        <v>21</v>
      </c>
      <c r="E22" s="4"/>
      <c r="F22" s="4"/>
      <c r="G22" s="4"/>
      <c r="H22" s="4"/>
      <c r="I22" s="4" t="s"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AA22" s="10">
        <v>15</v>
      </c>
      <c r="AB22" s="4"/>
      <c r="AC22" s="4"/>
      <c r="AD22" s="5">
        <v>28</v>
      </c>
      <c r="AE22" s="4"/>
      <c r="AF22" s="4"/>
      <c r="AG22" s="4"/>
      <c r="AH22" s="12">
        <f t="shared" si="7"/>
        <v>43</v>
      </c>
    </row>
    <row r="23" spans="1:34" x14ac:dyDescent="0.2">
      <c r="A23" s="6" t="s">
        <v>25</v>
      </c>
      <c r="B23" s="6" t="s">
        <v>23</v>
      </c>
      <c r="E23" s="4"/>
      <c r="F23" s="4"/>
      <c r="G23" s="4"/>
      <c r="H23" s="4">
        <v>32</v>
      </c>
      <c r="I23" s="4"/>
      <c r="J23" s="4"/>
      <c r="K23" s="4"/>
      <c r="L23" s="4"/>
      <c r="M23" s="4"/>
      <c r="N23" s="4"/>
      <c r="O23" s="4">
        <v>35</v>
      </c>
      <c r="P23" s="4"/>
      <c r="Q23" s="4"/>
      <c r="R23" s="4"/>
      <c r="S23" s="4"/>
      <c r="T23" s="4"/>
      <c r="U23" s="4" t="s">
        <v>0</v>
      </c>
      <c r="V23" s="4"/>
      <c r="W23" s="4"/>
      <c r="X23" s="4"/>
      <c r="Y23" s="4"/>
      <c r="Z23" s="4"/>
      <c r="AA23" s="10"/>
      <c r="AB23" s="4"/>
      <c r="AC23" s="4">
        <v>3</v>
      </c>
      <c r="AE23" s="4"/>
      <c r="AF23" s="4"/>
      <c r="AG23" s="4"/>
      <c r="AH23" s="12">
        <f t="shared" si="7"/>
        <v>70</v>
      </c>
    </row>
    <row r="24" spans="1:34" x14ac:dyDescent="0.2">
      <c r="A24" s="6" t="s">
        <v>25</v>
      </c>
      <c r="B24" s="6" t="s">
        <v>24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10"/>
      <c r="AB24" s="4"/>
      <c r="AC24" s="4"/>
      <c r="AE24" s="4"/>
      <c r="AF24" s="4"/>
      <c r="AG24" s="4"/>
      <c r="AH24" s="12">
        <f t="shared" si="7"/>
        <v>0</v>
      </c>
    </row>
    <row r="25" spans="1:34" x14ac:dyDescent="0.2">
      <c r="A25" s="6" t="s">
        <v>35</v>
      </c>
      <c r="B25" s="6" t="s">
        <v>23</v>
      </c>
      <c r="D25" s="4"/>
      <c r="E25" s="4"/>
      <c r="F25" s="4"/>
      <c r="G25" s="4"/>
      <c r="H25" s="4">
        <v>11</v>
      </c>
      <c r="I25" s="4"/>
      <c r="J25" s="4"/>
      <c r="K25" s="4"/>
      <c r="L25" s="4"/>
      <c r="M25" s="10"/>
      <c r="N25" s="4"/>
      <c r="O25" s="4">
        <v>125</v>
      </c>
      <c r="P25" s="4"/>
      <c r="Q25" s="4"/>
      <c r="R25" s="4"/>
      <c r="S25" s="4"/>
      <c r="T25" s="4"/>
      <c r="U25" s="4" t="s">
        <v>0</v>
      </c>
      <c r="V25" s="4">
        <v>100</v>
      </c>
      <c r="W25" s="4"/>
      <c r="X25" s="4"/>
      <c r="Y25" s="4"/>
      <c r="Z25" s="4"/>
      <c r="AA25" s="10"/>
      <c r="AB25" s="4" t="s">
        <v>0</v>
      </c>
      <c r="AC25" s="4">
        <v>10</v>
      </c>
      <c r="AE25" s="4"/>
      <c r="AF25" s="4"/>
      <c r="AG25" s="4"/>
      <c r="AH25" s="12">
        <f t="shared" si="7"/>
        <v>246</v>
      </c>
    </row>
    <row r="26" spans="1:34" x14ac:dyDescent="0.2">
      <c r="A26" s="6" t="s">
        <v>35</v>
      </c>
      <c r="B26" s="6" t="s">
        <v>24</v>
      </c>
      <c r="D26" s="4"/>
      <c r="E26" s="4"/>
      <c r="F26" s="4"/>
      <c r="G26" s="4"/>
      <c r="H26" s="4"/>
      <c r="I26" s="4"/>
      <c r="J26" s="4"/>
      <c r="K26" s="4"/>
      <c r="L26" s="4"/>
      <c r="M26" s="10"/>
      <c r="N26" s="4"/>
      <c r="O26" s="4"/>
      <c r="P26" s="4"/>
      <c r="Q26" s="4"/>
      <c r="R26" s="4"/>
      <c r="S26" s="4"/>
      <c r="T26" s="4"/>
      <c r="U26" s="4" t="s">
        <v>0</v>
      </c>
      <c r="V26" s="4"/>
      <c r="W26" s="4"/>
      <c r="X26" s="4"/>
      <c r="Y26" s="4"/>
      <c r="Z26" s="4"/>
      <c r="AA26" s="10"/>
      <c r="AB26" s="4" t="s">
        <v>0</v>
      </c>
      <c r="AC26" s="4"/>
      <c r="AE26" s="4"/>
      <c r="AF26" s="4"/>
      <c r="AG26" s="4"/>
      <c r="AH26" s="12">
        <f t="shared" si="7"/>
        <v>0</v>
      </c>
    </row>
    <row r="27" spans="1:34" x14ac:dyDescent="0.2">
      <c r="A27" s="6" t="s">
        <v>26</v>
      </c>
      <c r="B27" s="6" t="s">
        <v>40</v>
      </c>
      <c r="AA27" s="22"/>
      <c r="AH27" s="12">
        <f t="shared" si="7"/>
        <v>0</v>
      </c>
    </row>
    <row r="28" spans="1:34" x14ac:dyDescent="0.2">
      <c r="A28" s="6" t="s">
        <v>28</v>
      </c>
      <c r="B28" s="6" t="s">
        <v>23</v>
      </c>
      <c r="H28" s="5">
        <v>8</v>
      </c>
      <c r="I28" s="5">
        <v>17</v>
      </c>
      <c r="AA28" s="22"/>
      <c r="AH28" s="12">
        <f t="shared" si="7"/>
        <v>25</v>
      </c>
    </row>
    <row r="29" spans="1:34" x14ac:dyDescent="0.2">
      <c r="A29" s="6" t="s">
        <v>28</v>
      </c>
      <c r="B29" s="6" t="s">
        <v>24</v>
      </c>
      <c r="H29" s="5">
        <v>7</v>
      </c>
      <c r="I29" s="5">
        <v>21</v>
      </c>
      <c r="AA29" s="22"/>
      <c r="AH29" s="12">
        <f t="shared" si="7"/>
        <v>28</v>
      </c>
    </row>
    <row r="30" spans="1:34" x14ac:dyDescent="0.2">
      <c r="A30" s="6" t="s">
        <v>27</v>
      </c>
      <c r="B30" s="6" t="s">
        <v>23</v>
      </c>
      <c r="M30" s="5">
        <v>40</v>
      </c>
      <c r="AA30" s="22"/>
      <c r="AH30" s="12">
        <f t="shared" si="7"/>
        <v>40</v>
      </c>
    </row>
    <row r="31" spans="1:34" x14ac:dyDescent="0.2">
      <c r="A31" s="6" t="s">
        <v>27</v>
      </c>
      <c r="B31" s="6" t="s">
        <v>24</v>
      </c>
      <c r="M31" s="5">
        <v>82</v>
      </c>
      <c r="AA31" s="22"/>
      <c r="AH31" s="12">
        <f t="shared" si="7"/>
        <v>82</v>
      </c>
    </row>
    <row r="32" spans="1:34" x14ac:dyDescent="0.2">
      <c r="A32" s="6" t="s">
        <v>22</v>
      </c>
      <c r="B32" s="6" t="s">
        <v>23</v>
      </c>
      <c r="V32" s="5">
        <v>0</v>
      </c>
      <c r="AA32" s="22"/>
      <c r="AB32" s="4" t="s">
        <v>0</v>
      </c>
      <c r="AE32" s="5" t="s">
        <v>0</v>
      </c>
      <c r="AH32" s="12">
        <f t="shared" si="7"/>
        <v>0</v>
      </c>
    </row>
    <row r="33" spans="1:34" x14ac:dyDescent="0.2">
      <c r="A33" s="6" t="s">
        <v>22</v>
      </c>
      <c r="B33" s="6" t="s">
        <v>24</v>
      </c>
      <c r="V33" s="5">
        <v>0</v>
      </c>
      <c r="AA33" s="22"/>
      <c r="AE33" s="5" t="s">
        <v>0</v>
      </c>
      <c r="AH33" s="12">
        <f t="shared" si="7"/>
        <v>0</v>
      </c>
    </row>
    <row r="34" spans="1:34" x14ac:dyDescent="0.2">
      <c r="A34" s="6" t="s">
        <v>29</v>
      </c>
      <c r="B34" s="6" t="s">
        <v>23</v>
      </c>
      <c r="H34" s="5">
        <v>37</v>
      </c>
      <c r="O34" s="5">
        <v>334</v>
      </c>
      <c r="V34" s="5">
        <v>12</v>
      </c>
      <c r="AA34" s="22"/>
      <c r="AC34" s="5">
        <v>33</v>
      </c>
      <c r="AH34" s="12">
        <f t="shared" si="7"/>
        <v>416</v>
      </c>
    </row>
    <row r="35" spans="1:34" x14ac:dyDescent="0.2">
      <c r="A35" s="6" t="s">
        <v>29</v>
      </c>
      <c r="B35" s="6" t="s">
        <v>24</v>
      </c>
      <c r="H35" s="5">
        <v>16</v>
      </c>
      <c r="O35" s="5">
        <v>185</v>
      </c>
      <c r="V35" s="5">
        <v>13</v>
      </c>
      <c r="AA35" s="22"/>
      <c r="AC35" s="5">
        <v>13</v>
      </c>
      <c r="AH35" s="12">
        <f t="shared" si="7"/>
        <v>227</v>
      </c>
    </row>
    <row r="36" spans="1:34" x14ac:dyDescent="0.2">
      <c r="A36" s="6" t="s">
        <v>30</v>
      </c>
      <c r="B36" s="6" t="s">
        <v>23</v>
      </c>
      <c r="C36" s="5">
        <v>16</v>
      </c>
      <c r="Q36" s="5">
        <v>16</v>
      </c>
      <c r="X36" s="5">
        <v>60</v>
      </c>
      <c r="AA36" s="22"/>
      <c r="AE36" s="5">
        <v>56</v>
      </c>
      <c r="AH36" s="12">
        <f t="shared" si="7"/>
        <v>148</v>
      </c>
    </row>
    <row r="37" spans="1:34" x14ac:dyDescent="0.2">
      <c r="A37" s="6" t="s">
        <v>30</v>
      </c>
      <c r="B37" s="6" t="s">
        <v>24</v>
      </c>
      <c r="C37" s="5">
        <v>6</v>
      </c>
      <c r="Q37" s="5">
        <v>11</v>
      </c>
      <c r="X37" s="5">
        <v>60</v>
      </c>
      <c r="AA37" s="22"/>
      <c r="AE37" s="5">
        <v>22</v>
      </c>
      <c r="AH37" s="12">
        <f t="shared" si="7"/>
        <v>99</v>
      </c>
    </row>
    <row r="38" spans="1:34" x14ac:dyDescent="0.2">
      <c r="A38" s="6" t="s">
        <v>31</v>
      </c>
      <c r="B38" s="6" t="s">
        <v>36</v>
      </c>
      <c r="C38" s="5">
        <v>300</v>
      </c>
      <c r="D38" s="5">
        <v>45</v>
      </c>
      <c r="I38" s="5">
        <v>100</v>
      </c>
      <c r="J38" s="5">
        <v>180</v>
      </c>
      <c r="K38" s="5">
        <v>250</v>
      </c>
      <c r="L38" s="5" t="s">
        <v>0</v>
      </c>
      <c r="M38" s="5">
        <v>575</v>
      </c>
      <c r="N38" s="5">
        <v>20</v>
      </c>
      <c r="Q38" s="5" t="s">
        <v>0</v>
      </c>
      <c r="R38" s="5">
        <v>300</v>
      </c>
      <c r="T38" s="5">
        <v>100</v>
      </c>
      <c r="W38" s="5">
        <v>100</v>
      </c>
      <c r="X38" s="5">
        <v>160</v>
      </c>
      <c r="AA38" s="22">
        <v>200</v>
      </c>
      <c r="AC38" s="5">
        <v>30</v>
      </c>
      <c r="AD38" s="5" t="s">
        <v>0</v>
      </c>
      <c r="AE38" s="5">
        <v>200</v>
      </c>
      <c r="AF38" s="5">
        <v>200</v>
      </c>
      <c r="AG38" s="5" t="s">
        <v>0</v>
      </c>
      <c r="AH38" s="12">
        <f t="shared" si="7"/>
        <v>2760</v>
      </c>
    </row>
    <row r="39" spans="1:34" x14ac:dyDescent="0.2">
      <c r="A39" s="31" t="s">
        <v>39</v>
      </c>
      <c r="B39" s="31" t="s">
        <v>38</v>
      </c>
      <c r="C39" s="12">
        <f t="shared" ref="C39:AC39" si="8">SUM(C17:C38)+C15</f>
        <v>401</v>
      </c>
      <c r="D39" s="12">
        <f t="shared" si="8"/>
        <v>45</v>
      </c>
      <c r="E39" s="12">
        <f t="shared" si="8"/>
        <v>0</v>
      </c>
      <c r="F39" s="12">
        <f t="shared" si="8"/>
        <v>88</v>
      </c>
      <c r="G39" s="12">
        <f t="shared" si="8"/>
        <v>23</v>
      </c>
      <c r="H39" s="12">
        <f t="shared" si="8"/>
        <v>147</v>
      </c>
      <c r="I39" s="12">
        <f t="shared" si="8"/>
        <v>190</v>
      </c>
      <c r="J39" s="12">
        <f t="shared" si="8"/>
        <v>261</v>
      </c>
      <c r="K39" s="12">
        <f t="shared" si="8"/>
        <v>250</v>
      </c>
      <c r="L39" s="12">
        <f t="shared" si="8"/>
        <v>0</v>
      </c>
      <c r="M39" s="12">
        <f t="shared" si="8"/>
        <v>714</v>
      </c>
      <c r="N39" s="12">
        <f t="shared" si="8"/>
        <v>66</v>
      </c>
      <c r="O39" s="12">
        <f t="shared" si="8"/>
        <v>707</v>
      </c>
      <c r="P39" s="12">
        <f t="shared" si="8"/>
        <v>46</v>
      </c>
      <c r="Q39" s="12">
        <f t="shared" si="8"/>
        <v>95</v>
      </c>
      <c r="R39" s="12">
        <f t="shared" si="8"/>
        <v>300</v>
      </c>
      <c r="S39" s="12">
        <f t="shared" si="8"/>
        <v>0</v>
      </c>
      <c r="T39" s="12">
        <f t="shared" si="8"/>
        <v>129</v>
      </c>
      <c r="U39" s="12">
        <f t="shared" si="8"/>
        <v>36</v>
      </c>
      <c r="V39" s="12">
        <f t="shared" si="8"/>
        <v>146</v>
      </c>
      <c r="W39" s="12">
        <f t="shared" si="8"/>
        <v>129</v>
      </c>
      <c r="X39" s="12">
        <f t="shared" si="8"/>
        <v>319</v>
      </c>
      <c r="Y39" s="12">
        <f t="shared" si="8"/>
        <v>0</v>
      </c>
      <c r="Z39" s="12">
        <f t="shared" si="8"/>
        <v>0</v>
      </c>
      <c r="AA39" s="12">
        <f t="shared" si="8"/>
        <v>314</v>
      </c>
      <c r="AB39" s="12">
        <f t="shared" si="8"/>
        <v>49</v>
      </c>
      <c r="AC39" s="12">
        <f t="shared" si="8"/>
        <v>124</v>
      </c>
      <c r="AD39" s="12">
        <f>SUM(AD17:AD38)+AD15</f>
        <v>158</v>
      </c>
      <c r="AE39" s="12">
        <f>SUM(AE17:AE38)+AE15</f>
        <v>323</v>
      </c>
      <c r="AF39" s="12">
        <f>SUM(AF17:AF38)+AF15</f>
        <v>200</v>
      </c>
      <c r="AG39" s="12">
        <f>SUM(AG17:AG38)+AG15</f>
        <v>0</v>
      </c>
      <c r="AH39" s="12">
        <f>SUM(AH17:AH38)+AH15</f>
        <v>5260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workbookViewId="0">
      <pane xSplit="2" ySplit="1" topLeftCell="C19" activePane="bottomRight" state="frozen"/>
      <selection pane="topRight" activeCell="C1" sqref="C1"/>
      <selection pane="bottomLeft" activeCell="A3" sqref="A3"/>
      <selection pane="bottomRight" activeCell="AG22" sqref="AG22"/>
    </sheetView>
  </sheetViews>
  <sheetFormatPr baseColWidth="10" defaultColWidth="8.83203125" defaultRowHeight="15" x14ac:dyDescent="0.2"/>
  <cols>
    <col min="1" max="1" width="23.83203125" style="5" bestFit="1" customWidth="1"/>
    <col min="2" max="2" width="19.6640625" style="5" customWidth="1"/>
    <col min="3" max="32" width="8.83203125" style="5"/>
    <col min="33" max="33" width="8.83203125" style="12"/>
    <col min="34" max="16384" width="8.83203125" style="5"/>
  </cols>
  <sheetData>
    <row r="1" spans="1:33" s="12" customFormat="1" ht="16" thickBot="1" x14ac:dyDescent="0.25">
      <c r="A1" s="32" t="s">
        <v>32</v>
      </c>
      <c r="B1" s="12" t="s">
        <v>33</v>
      </c>
      <c r="C1" s="37">
        <v>42675</v>
      </c>
      <c r="D1" s="37">
        <f t="shared" ref="D1:Z1" si="0" xml:space="preserve"> (C1+1)</f>
        <v>42676</v>
      </c>
      <c r="E1" s="37">
        <f t="shared" si="0"/>
        <v>42677</v>
      </c>
      <c r="F1" s="37">
        <f t="shared" si="0"/>
        <v>42678</v>
      </c>
      <c r="G1" s="37">
        <f t="shared" si="0"/>
        <v>42679</v>
      </c>
      <c r="H1" s="37">
        <f t="shared" si="0"/>
        <v>42680</v>
      </c>
      <c r="I1" s="37">
        <f t="shared" si="0"/>
        <v>42681</v>
      </c>
      <c r="J1" s="37">
        <f t="shared" si="0"/>
        <v>42682</v>
      </c>
      <c r="K1" s="37">
        <f t="shared" si="0"/>
        <v>42683</v>
      </c>
      <c r="L1" s="37">
        <f t="shared" si="0"/>
        <v>42684</v>
      </c>
      <c r="M1" s="37">
        <f t="shared" si="0"/>
        <v>42685</v>
      </c>
      <c r="N1" s="37">
        <f t="shared" si="0"/>
        <v>42686</v>
      </c>
      <c r="O1" s="37">
        <f t="shared" si="0"/>
        <v>42687</v>
      </c>
      <c r="P1" s="37">
        <f t="shared" si="0"/>
        <v>42688</v>
      </c>
      <c r="Q1" s="37">
        <f t="shared" si="0"/>
        <v>42689</v>
      </c>
      <c r="R1" s="37">
        <f t="shared" si="0"/>
        <v>42690</v>
      </c>
      <c r="S1" s="37">
        <f t="shared" si="0"/>
        <v>42691</v>
      </c>
      <c r="T1" s="37">
        <f t="shared" si="0"/>
        <v>42692</v>
      </c>
      <c r="U1" s="37">
        <f t="shared" si="0"/>
        <v>42693</v>
      </c>
      <c r="V1" s="37">
        <f t="shared" si="0"/>
        <v>42694</v>
      </c>
      <c r="W1" s="37">
        <f t="shared" si="0"/>
        <v>42695</v>
      </c>
      <c r="X1" s="37">
        <f t="shared" si="0"/>
        <v>42696</v>
      </c>
      <c r="Y1" s="37">
        <f t="shared" si="0"/>
        <v>42697</v>
      </c>
      <c r="Z1" s="37">
        <f t="shared" si="0"/>
        <v>42698</v>
      </c>
      <c r="AA1" s="37">
        <f t="shared" ref="AA1" si="1" xml:space="preserve"> (Z1+1)</f>
        <v>42699</v>
      </c>
      <c r="AB1" s="37">
        <f t="shared" ref="AB1" si="2" xml:space="preserve"> (AA1+1)</f>
        <v>42700</v>
      </c>
      <c r="AC1" s="37">
        <f t="shared" ref="AC1" si="3" xml:space="preserve"> (AB1+1)</f>
        <v>42701</v>
      </c>
      <c r="AD1" s="37">
        <f t="shared" ref="AD1" si="4" xml:space="preserve"> (AC1+1)</f>
        <v>42702</v>
      </c>
      <c r="AE1" s="37">
        <f t="shared" ref="AE1" si="5" xml:space="preserve"> (AD1+1)</f>
        <v>42703</v>
      </c>
      <c r="AF1" s="37">
        <f t="shared" ref="AF1" si="6" xml:space="preserve"> (AE1+1)</f>
        <v>42704</v>
      </c>
      <c r="AG1" s="27" t="s">
        <v>39</v>
      </c>
    </row>
    <row r="2" spans="1:33" x14ac:dyDescent="0.2">
      <c r="A2" s="6" t="s">
        <v>1</v>
      </c>
      <c r="B2" s="5" t="s">
        <v>2</v>
      </c>
      <c r="E2" s="5">
        <v>1</v>
      </c>
      <c r="F2" s="5">
        <v>6</v>
      </c>
      <c r="G2" s="5">
        <v>14</v>
      </c>
      <c r="J2" s="5">
        <v>1</v>
      </c>
      <c r="K2" s="5">
        <v>7</v>
      </c>
      <c r="M2" s="5">
        <v>4</v>
      </c>
      <c r="N2" s="5">
        <v>4</v>
      </c>
      <c r="R2" s="5">
        <v>6</v>
      </c>
      <c r="U2" s="5">
        <v>5</v>
      </c>
      <c r="X2" s="5">
        <v>7</v>
      </c>
      <c r="AB2" s="5">
        <v>18</v>
      </c>
      <c r="AE2" s="5">
        <v>1</v>
      </c>
      <c r="AG2" s="12">
        <f>SUM(C2:AF2)</f>
        <v>74</v>
      </c>
    </row>
    <row r="3" spans="1:33" x14ac:dyDescent="0.2">
      <c r="A3" s="6" t="s">
        <v>1</v>
      </c>
      <c r="B3" s="5" t="s">
        <v>3</v>
      </c>
      <c r="D3" s="5">
        <v>1</v>
      </c>
      <c r="E3" s="5">
        <v>3</v>
      </c>
      <c r="F3" s="5">
        <v>5</v>
      </c>
      <c r="G3" s="5">
        <v>9</v>
      </c>
      <c r="K3" s="5">
        <v>8</v>
      </c>
      <c r="M3" s="5">
        <v>3</v>
      </c>
      <c r="N3" s="5">
        <v>5</v>
      </c>
      <c r="R3" s="5">
        <v>8</v>
      </c>
      <c r="U3" s="5">
        <v>3</v>
      </c>
      <c r="X3" s="5">
        <v>4</v>
      </c>
      <c r="AB3" s="5">
        <v>9</v>
      </c>
      <c r="AE3" s="5">
        <v>1</v>
      </c>
      <c r="AG3" s="12">
        <f t="shared" ref="AG3:AG38" si="7">SUM(C3:AF3)</f>
        <v>59</v>
      </c>
    </row>
    <row r="4" spans="1:33" x14ac:dyDescent="0.2">
      <c r="A4" s="6" t="s">
        <v>1</v>
      </c>
      <c r="B4" s="5" t="s">
        <v>4</v>
      </c>
      <c r="C4" s="5">
        <v>4</v>
      </c>
      <c r="D4" s="5">
        <v>5</v>
      </c>
      <c r="E4" s="5">
        <v>5</v>
      </c>
      <c r="F4" s="5">
        <v>7</v>
      </c>
      <c r="G4" s="5">
        <v>17</v>
      </c>
      <c r="J4" s="5">
        <v>1</v>
      </c>
      <c r="K4" s="5">
        <v>3</v>
      </c>
      <c r="L4" s="5">
        <v>4</v>
      </c>
      <c r="M4" s="5">
        <v>4</v>
      </c>
      <c r="N4" s="5">
        <v>10</v>
      </c>
      <c r="R4" s="5">
        <v>1</v>
      </c>
      <c r="S4" s="5">
        <v>7</v>
      </c>
      <c r="T4" s="5">
        <v>1</v>
      </c>
      <c r="U4" s="5">
        <v>26</v>
      </c>
      <c r="X4" s="5">
        <v>12</v>
      </c>
      <c r="Y4" s="5">
        <v>2</v>
      </c>
      <c r="AB4" s="5">
        <v>22</v>
      </c>
      <c r="AF4" s="5">
        <v>1</v>
      </c>
      <c r="AG4" s="12">
        <f t="shared" si="7"/>
        <v>132</v>
      </c>
    </row>
    <row r="5" spans="1:33" x14ac:dyDescent="0.2">
      <c r="A5" s="6" t="s">
        <v>1</v>
      </c>
      <c r="B5" s="5" t="s">
        <v>5</v>
      </c>
      <c r="C5" s="5">
        <v>2</v>
      </c>
      <c r="D5" s="5">
        <v>1</v>
      </c>
      <c r="F5" s="5">
        <v>5</v>
      </c>
      <c r="G5" s="5">
        <v>8</v>
      </c>
      <c r="J5" s="5">
        <v>1</v>
      </c>
      <c r="K5" s="5">
        <v>1</v>
      </c>
      <c r="L5" s="5">
        <v>2</v>
      </c>
      <c r="M5" s="5">
        <v>2</v>
      </c>
      <c r="N5" s="5">
        <v>2</v>
      </c>
      <c r="R5" s="5">
        <v>2</v>
      </c>
      <c r="S5" s="5">
        <v>1</v>
      </c>
      <c r="U5" s="5">
        <v>8</v>
      </c>
      <c r="X5" s="5">
        <v>3</v>
      </c>
      <c r="Y5" s="5">
        <v>1</v>
      </c>
      <c r="AB5" s="5">
        <v>5</v>
      </c>
      <c r="AF5" s="5">
        <v>2</v>
      </c>
      <c r="AG5" s="12">
        <f t="shared" si="7"/>
        <v>46</v>
      </c>
    </row>
    <row r="6" spans="1:33" x14ac:dyDescent="0.2">
      <c r="A6" s="6" t="s">
        <v>1</v>
      </c>
      <c r="B6" s="5" t="s">
        <v>6</v>
      </c>
      <c r="C6" s="5">
        <v>2</v>
      </c>
      <c r="D6" s="5">
        <v>3</v>
      </c>
      <c r="E6" s="5">
        <v>3</v>
      </c>
      <c r="F6" s="5">
        <v>2</v>
      </c>
      <c r="G6" s="5">
        <v>3</v>
      </c>
      <c r="J6" s="5">
        <v>1</v>
      </c>
      <c r="K6" s="5">
        <v>1</v>
      </c>
      <c r="L6" s="5">
        <v>3</v>
      </c>
      <c r="M6" s="5">
        <v>1</v>
      </c>
      <c r="N6" s="5">
        <v>7</v>
      </c>
      <c r="R6" s="5">
        <v>1</v>
      </c>
      <c r="S6" s="5">
        <v>1</v>
      </c>
      <c r="U6" s="5">
        <v>12</v>
      </c>
      <c r="X6" s="5">
        <v>19</v>
      </c>
      <c r="AB6" s="5">
        <v>10</v>
      </c>
      <c r="AG6" s="12">
        <f t="shared" si="7"/>
        <v>69</v>
      </c>
    </row>
    <row r="7" spans="1:33" x14ac:dyDescent="0.2">
      <c r="A7" s="6" t="s">
        <v>1</v>
      </c>
      <c r="B7" s="5" t="s">
        <v>7</v>
      </c>
      <c r="C7" s="5">
        <v>1</v>
      </c>
      <c r="D7" s="5">
        <v>1</v>
      </c>
      <c r="F7" s="5">
        <v>2</v>
      </c>
      <c r="G7" s="5">
        <v>2</v>
      </c>
      <c r="K7" s="5">
        <v>1</v>
      </c>
      <c r="Q7" s="5">
        <v>3</v>
      </c>
      <c r="S7" s="5">
        <v>2</v>
      </c>
      <c r="U7" s="5">
        <v>13</v>
      </c>
      <c r="X7" s="5">
        <v>3</v>
      </c>
      <c r="AB7" s="5">
        <v>4</v>
      </c>
      <c r="AF7" s="5">
        <v>2</v>
      </c>
      <c r="AG7" s="12">
        <f t="shared" si="7"/>
        <v>34</v>
      </c>
    </row>
    <row r="8" spans="1:33" x14ac:dyDescent="0.2">
      <c r="A8" s="6" t="s">
        <v>1</v>
      </c>
      <c r="B8" s="5" t="s">
        <v>8</v>
      </c>
      <c r="C8" s="5">
        <v>1</v>
      </c>
      <c r="E8" s="5">
        <v>3</v>
      </c>
      <c r="F8" s="5">
        <v>1</v>
      </c>
      <c r="G8" s="5">
        <v>1</v>
      </c>
      <c r="J8" s="5">
        <v>1</v>
      </c>
      <c r="K8" s="5">
        <v>6</v>
      </c>
      <c r="L8" s="5">
        <v>2</v>
      </c>
      <c r="M8" s="5">
        <v>1</v>
      </c>
      <c r="N8" s="5">
        <v>3</v>
      </c>
      <c r="Q8" s="5">
        <v>1</v>
      </c>
      <c r="R8" s="5">
        <v>1</v>
      </c>
      <c r="T8" s="5">
        <v>1</v>
      </c>
      <c r="U8" s="5">
        <v>5</v>
      </c>
      <c r="X8" s="5">
        <v>5</v>
      </c>
      <c r="AB8" s="5">
        <v>4</v>
      </c>
      <c r="AE8" s="5">
        <v>3</v>
      </c>
      <c r="AG8" s="12">
        <f t="shared" si="7"/>
        <v>39</v>
      </c>
    </row>
    <row r="9" spans="1:33" x14ac:dyDescent="0.2">
      <c r="A9" s="6" t="s">
        <v>1</v>
      </c>
      <c r="B9" s="5" t="s">
        <v>9</v>
      </c>
      <c r="E9" s="5">
        <v>4</v>
      </c>
      <c r="G9" s="5">
        <v>5</v>
      </c>
      <c r="J9" s="5">
        <v>4</v>
      </c>
      <c r="K9" s="5">
        <v>8</v>
      </c>
      <c r="M9" s="5">
        <v>1</v>
      </c>
      <c r="Q9" s="5">
        <v>7</v>
      </c>
      <c r="R9" s="5">
        <v>2</v>
      </c>
      <c r="T9" s="5">
        <v>1</v>
      </c>
      <c r="U9" s="5">
        <v>1</v>
      </c>
      <c r="X9" s="5">
        <v>5</v>
      </c>
      <c r="AB9" s="5">
        <v>4</v>
      </c>
      <c r="AE9" s="5">
        <v>3</v>
      </c>
      <c r="AG9" s="12">
        <f t="shared" si="7"/>
        <v>45</v>
      </c>
    </row>
    <row r="10" spans="1:33" x14ac:dyDescent="0.2">
      <c r="A10" s="6" t="s">
        <v>1</v>
      </c>
      <c r="B10" s="5" t="s">
        <v>10</v>
      </c>
      <c r="K10" s="5">
        <v>1</v>
      </c>
      <c r="N10" s="5">
        <v>1</v>
      </c>
      <c r="X10" s="5">
        <v>2</v>
      </c>
      <c r="AG10" s="12">
        <f t="shared" si="7"/>
        <v>4</v>
      </c>
    </row>
    <row r="11" spans="1:33" x14ac:dyDescent="0.2">
      <c r="A11" s="6" t="s">
        <v>1</v>
      </c>
      <c r="B11" s="5" t="s">
        <v>11</v>
      </c>
      <c r="C11" s="5">
        <v>4</v>
      </c>
      <c r="D11" s="5">
        <v>3</v>
      </c>
      <c r="E11" s="5">
        <v>8</v>
      </c>
      <c r="F11" s="5">
        <v>6</v>
      </c>
      <c r="G11" s="5">
        <v>7</v>
      </c>
      <c r="J11" s="5">
        <v>3</v>
      </c>
      <c r="K11" s="5">
        <v>9</v>
      </c>
      <c r="M11" s="5">
        <v>3</v>
      </c>
      <c r="N11" s="5">
        <v>2</v>
      </c>
      <c r="Q11" s="5">
        <v>3</v>
      </c>
      <c r="S11" s="5">
        <v>6</v>
      </c>
      <c r="T11" s="5">
        <v>3</v>
      </c>
      <c r="U11" s="5">
        <v>10</v>
      </c>
      <c r="X11" s="5">
        <v>13</v>
      </c>
      <c r="Y11" s="5">
        <v>3</v>
      </c>
      <c r="AB11" s="5">
        <v>12</v>
      </c>
      <c r="AE11" s="5">
        <v>2</v>
      </c>
      <c r="AG11" s="12">
        <f t="shared" si="7"/>
        <v>97</v>
      </c>
    </row>
    <row r="12" spans="1:33" x14ac:dyDescent="0.2">
      <c r="A12" s="6" t="s">
        <v>1</v>
      </c>
      <c r="B12" s="5" t="s">
        <v>12</v>
      </c>
      <c r="J12" s="5">
        <v>1</v>
      </c>
      <c r="L12" s="5">
        <v>1</v>
      </c>
      <c r="N12" s="5">
        <v>1</v>
      </c>
      <c r="R12" s="5">
        <v>1</v>
      </c>
      <c r="U12" s="5">
        <v>1</v>
      </c>
      <c r="X12" s="5">
        <v>5</v>
      </c>
      <c r="AB12" s="5">
        <v>4</v>
      </c>
      <c r="AG12" s="12">
        <f t="shared" si="7"/>
        <v>14</v>
      </c>
    </row>
    <row r="13" spans="1:33" x14ac:dyDescent="0.2">
      <c r="A13" s="6" t="s">
        <v>1</v>
      </c>
      <c r="B13" s="5" t="s">
        <v>13</v>
      </c>
      <c r="AG13" s="12">
        <f t="shared" si="7"/>
        <v>0</v>
      </c>
    </row>
    <row r="14" spans="1:33" x14ac:dyDescent="0.2">
      <c r="A14" s="6" t="s">
        <v>1</v>
      </c>
      <c r="B14" s="5" t="s">
        <v>14</v>
      </c>
      <c r="AG14" s="12">
        <f t="shared" si="7"/>
        <v>0</v>
      </c>
    </row>
    <row r="15" spans="1:33" x14ac:dyDescent="0.2">
      <c r="A15" s="31" t="s">
        <v>1</v>
      </c>
      <c r="B15" s="9" t="s">
        <v>15</v>
      </c>
      <c r="C15" s="5">
        <f>SUM(C2:C14 )</f>
        <v>14</v>
      </c>
      <c r="D15" s="5">
        <f>SUM(D2:D14)</f>
        <v>14</v>
      </c>
      <c r="E15" s="5">
        <f>SUM(E2:E14)</f>
        <v>27</v>
      </c>
      <c r="F15" s="5">
        <f t="shared" ref="F15:AF15" si="8">SUM(F2:F14)</f>
        <v>34</v>
      </c>
      <c r="G15" s="5">
        <f t="shared" si="8"/>
        <v>66</v>
      </c>
      <c r="H15" s="5">
        <f>SUM(H2:H14)</f>
        <v>0</v>
      </c>
      <c r="I15" s="5">
        <f>SUM(I2:I14)</f>
        <v>0</v>
      </c>
      <c r="J15" s="5">
        <f t="shared" si="8"/>
        <v>13</v>
      </c>
      <c r="K15" s="5">
        <f t="shared" si="8"/>
        <v>45</v>
      </c>
      <c r="L15" s="5">
        <f t="shared" si="8"/>
        <v>12</v>
      </c>
      <c r="M15" s="5">
        <f t="shared" si="8"/>
        <v>19</v>
      </c>
      <c r="N15" s="5">
        <f t="shared" si="8"/>
        <v>35</v>
      </c>
      <c r="O15" s="5">
        <f t="shared" si="8"/>
        <v>0</v>
      </c>
      <c r="P15" s="5">
        <f t="shared" si="8"/>
        <v>0</v>
      </c>
      <c r="Q15" s="5">
        <f t="shared" si="8"/>
        <v>14</v>
      </c>
      <c r="R15" s="5">
        <f t="shared" si="8"/>
        <v>22</v>
      </c>
      <c r="S15" s="5">
        <f t="shared" si="8"/>
        <v>17</v>
      </c>
      <c r="T15" s="5">
        <f t="shared" si="8"/>
        <v>6</v>
      </c>
      <c r="U15" s="5">
        <f t="shared" si="8"/>
        <v>84</v>
      </c>
      <c r="V15" s="5">
        <f t="shared" si="8"/>
        <v>0</v>
      </c>
      <c r="W15" s="5">
        <f t="shared" si="8"/>
        <v>0</v>
      </c>
      <c r="X15" s="22">
        <f t="shared" si="8"/>
        <v>78</v>
      </c>
      <c r="Y15" s="5">
        <f t="shared" si="8"/>
        <v>6</v>
      </c>
      <c r="Z15" s="5">
        <f t="shared" si="8"/>
        <v>0</v>
      </c>
      <c r="AA15" s="5">
        <f t="shared" si="8"/>
        <v>0</v>
      </c>
      <c r="AB15" s="5">
        <f t="shared" si="8"/>
        <v>92</v>
      </c>
      <c r="AC15" s="5">
        <f t="shared" si="8"/>
        <v>0</v>
      </c>
      <c r="AD15" s="5">
        <f t="shared" si="8"/>
        <v>0</v>
      </c>
      <c r="AE15" s="5">
        <f t="shared" si="8"/>
        <v>10</v>
      </c>
      <c r="AF15" s="5">
        <f t="shared" si="8"/>
        <v>5</v>
      </c>
      <c r="AG15" s="12">
        <f t="shared" si="7"/>
        <v>613</v>
      </c>
    </row>
    <row r="16" spans="1:33" x14ac:dyDescent="0.2">
      <c r="A16" s="31"/>
    </row>
    <row r="17" spans="1:33" x14ac:dyDescent="0.2">
      <c r="A17" s="6" t="s">
        <v>16</v>
      </c>
      <c r="B17" s="5" t="s">
        <v>37</v>
      </c>
      <c r="C17" s="5">
        <v>56</v>
      </c>
      <c r="D17" s="5">
        <v>15</v>
      </c>
      <c r="E17" s="5">
        <v>9</v>
      </c>
      <c r="F17" s="5">
        <v>15</v>
      </c>
      <c r="G17" s="5">
        <v>4</v>
      </c>
      <c r="J17" s="5">
        <v>31</v>
      </c>
      <c r="K17" s="5">
        <v>12</v>
      </c>
      <c r="L17" s="5">
        <v>19</v>
      </c>
      <c r="M17" s="5">
        <v>12</v>
      </c>
      <c r="N17" s="5">
        <v>48</v>
      </c>
      <c r="Q17" s="5">
        <v>5</v>
      </c>
      <c r="R17" s="5">
        <v>7</v>
      </c>
      <c r="S17" s="5">
        <v>11</v>
      </c>
      <c r="T17" s="5">
        <v>14</v>
      </c>
      <c r="U17" s="5">
        <v>12</v>
      </c>
      <c r="X17" s="5">
        <v>15</v>
      </c>
      <c r="Y17" s="5">
        <v>21</v>
      </c>
      <c r="AB17" s="5">
        <v>55</v>
      </c>
      <c r="AE17" s="5">
        <v>21</v>
      </c>
      <c r="AF17" s="5">
        <v>12</v>
      </c>
      <c r="AG17" s="12">
        <f t="shared" si="7"/>
        <v>394</v>
      </c>
    </row>
    <row r="18" spans="1:33" x14ac:dyDescent="0.2">
      <c r="A18" s="5" t="s">
        <v>34</v>
      </c>
      <c r="B18" s="5" t="s">
        <v>17</v>
      </c>
      <c r="AG18" s="12">
        <f t="shared" si="7"/>
        <v>0</v>
      </c>
    </row>
    <row r="19" spans="1:33" x14ac:dyDescent="0.2">
      <c r="A19" s="5" t="s">
        <v>34</v>
      </c>
      <c r="B19" s="5" t="s">
        <v>18</v>
      </c>
      <c r="F19" s="5">
        <v>86</v>
      </c>
      <c r="Q19" s="5">
        <v>13</v>
      </c>
      <c r="S19" s="5">
        <v>51</v>
      </c>
      <c r="AF19" s="5">
        <v>73</v>
      </c>
      <c r="AG19" s="12">
        <f t="shared" si="7"/>
        <v>223</v>
      </c>
    </row>
    <row r="20" spans="1:33" x14ac:dyDescent="0.2">
      <c r="A20" s="5" t="s">
        <v>34</v>
      </c>
      <c r="B20" s="5" t="s">
        <v>19</v>
      </c>
      <c r="AG20" s="12">
        <f t="shared" si="7"/>
        <v>0</v>
      </c>
    </row>
    <row r="21" spans="1:33" x14ac:dyDescent="0.2">
      <c r="A21" s="5" t="s">
        <v>34</v>
      </c>
      <c r="B21" s="5" t="s">
        <v>20</v>
      </c>
      <c r="L21" s="5">
        <v>10</v>
      </c>
      <c r="N21" s="5">
        <v>14</v>
      </c>
      <c r="AG21" s="12">
        <f t="shared" si="7"/>
        <v>24</v>
      </c>
    </row>
    <row r="22" spans="1:33" x14ac:dyDescent="0.2">
      <c r="A22" s="5" t="s">
        <v>34</v>
      </c>
      <c r="B22" s="5" t="s">
        <v>21</v>
      </c>
      <c r="F22" s="5">
        <v>17</v>
      </c>
      <c r="L22" s="5">
        <v>3</v>
      </c>
      <c r="N22" s="5">
        <v>2</v>
      </c>
      <c r="Q22" s="5">
        <v>2</v>
      </c>
      <c r="S22" s="5">
        <v>8</v>
      </c>
      <c r="AF22" s="5">
        <v>8</v>
      </c>
      <c r="AG22" s="12">
        <f t="shared" si="7"/>
        <v>40</v>
      </c>
    </row>
    <row r="23" spans="1:33" x14ac:dyDescent="0.2">
      <c r="A23" s="6" t="s">
        <v>25</v>
      </c>
      <c r="B23" s="5" t="s">
        <v>23</v>
      </c>
      <c r="E23" s="5">
        <v>5</v>
      </c>
      <c r="I23" s="5">
        <v>13</v>
      </c>
      <c r="K23" s="5">
        <v>35</v>
      </c>
      <c r="Q23" s="5">
        <v>15</v>
      </c>
      <c r="R23" s="5" t="s">
        <v>0</v>
      </c>
      <c r="AG23" s="12">
        <f t="shared" si="7"/>
        <v>68</v>
      </c>
    </row>
    <row r="24" spans="1:33" x14ac:dyDescent="0.2">
      <c r="A24" s="6" t="s">
        <v>25</v>
      </c>
      <c r="B24" s="5" t="s">
        <v>24</v>
      </c>
      <c r="AG24" s="12">
        <f t="shared" si="7"/>
        <v>0</v>
      </c>
    </row>
    <row r="25" spans="1:33" x14ac:dyDescent="0.2">
      <c r="A25" s="6" t="s">
        <v>35</v>
      </c>
      <c r="B25" s="5" t="s">
        <v>23</v>
      </c>
      <c r="E25" s="5" t="s">
        <v>0</v>
      </c>
      <c r="I25" s="5" t="s">
        <v>0</v>
      </c>
      <c r="K25" s="5" t="s">
        <v>0</v>
      </c>
      <c r="Q25" s="5">
        <v>25</v>
      </c>
      <c r="R25" s="5" t="s">
        <v>0</v>
      </c>
      <c r="S25" s="5">
        <v>75</v>
      </c>
      <c r="Y25" s="5" t="s">
        <v>0</v>
      </c>
      <c r="AE25" s="5">
        <v>402</v>
      </c>
      <c r="AG25" s="12">
        <f t="shared" si="7"/>
        <v>502</v>
      </c>
    </row>
    <row r="26" spans="1:33" x14ac:dyDescent="0.2">
      <c r="A26" s="6" t="s">
        <v>35</v>
      </c>
      <c r="B26" s="5" t="s">
        <v>24</v>
      </c>
      <c r="R26" s="5" t="s">
        <v>0</v>
      </c>
      <c r="Y26" s="5" t="s">
        <v>0</v>
      </c>
      <c r="AE26" s="5">
        <v>386</v>
      </c>
      <c r="AG26" s="12">
        <f t="shared" si="7"/>
        <v>386</v>
      </c>
    </row>
    <row r="27" spans="1:33" x14ac:dyDescent="0.2">
      <c r="A27" s="6" t="s">
        <v>26</v>
      </c>
      <c r="B27" s="5" t="s">
        <v>40</v>
      </c>
      <c r="AG27" s="12">
        <f t="shared" si="7"/>
        <v>0</v>
      </c>
    </row>
    <row r="28" spans="1:33" s="6" customFormat="1" x14ac:dyDescent="0.2">
      <c r="A28" s="6" t="s">
        <v>28</v>
      </c>
      <c r="B28" s="6" t="s">
        <v>23</v>
      </c>
      <c r="E28" s="6">
        <v>15</v>
      </c>
      <c r="F28" s="6">
        <v>22</v>
      </c>
      <c r="AG28" s="12">
        <f t="shared" si="7"/>
        <v>37</v>
      </c>
    </row>
    <row r="29" spans="1:33" s="6" customFormat="1" x14ac:dyDescent="0.2">
      <c r="A29" s="6" t="s">
        <v>28</v>
      </c>
      <c r="B29" s="6" t="s">
        <v>24</v>
      </c>
      <c r="E29" s="6">
        <v>7</v>
      </c>
      <c r="F29" s="6">
        <v>16</v>
      </c>
      <c r="AG29" s="12">
        <f t="shared" si="7"/>
        <v>23</v>
      </c>
    </row>
    <row r="30" spans="1:33" s="6" customFormat="1" x14ac:dyDescent="0.2">
      <c r="A30" s="6" t="s">
        <v>27</v>
      </c>
      <c r="B30" s="6" t="s">
        <v>23</v>
      </c>
      <c r="J30" s="6">
        <v>13</v>
      </c>
      <c r="AG30" s="12">
        <f t="shared" si="7"/>
        <v>13</v>
      </c>
    </row>
    <row r="31" spans="1:33" s="6" customFormat="1" x14ac:dyDescent="0.2">
      <c r="A31" s="6" t="s">
        <v>27</v>
      </c>
      <c r="B31" s="6" t="s">
        <v>24</v>
      </c>
      <c r="J31" s="6">
        <v>30</v>
      </c>
      <c r="AG31" s="12">
        <f t="shared" si="7"/>
        <v>30</v>
      </c>
    </row>
    <row r="32" spans="1:33" s="6" customFormat="1" x14ac:dyDescent="0.2">
      <c r="A32" s="6" t="s">
        <v>22</v>
      </c>
      <c r="B32" s="6" t="s">
        <v>23</v>
      </c>
      <c r="S32" s="6">
        <v>5</v>
      </c>
      <c r="Y32" s="6" t="s">
        <v>0</v>
      </c>
      <c r="AG32" s="12">
        <f t="shared" si="7"/>
        <v>5</v>
      </c>
    </row>
    <row r="33" spans="1:33" s="6" customFormat="1" x14ac:dyDescent="0.2">
      <c r="A33" s="6" t="s">
        <v>22</v>
      </c>
      <c r="B33" s="6" t="s">
        <v>24</v>
      </c>
      <c r="S33" s="6">
        <v>3</v>
      </c>
      <c r="AG33" s="12">
        <f t="shared" si="7"/>
        <v>3</v>
      </c>
    </row>
    <row r="34" spans="1:33" s="6" customFormat="1" x14ac:dyDescent="0.2">
      <c r="A34" s="6" t="s">
        <v>29</v>
      </c>
      <c r="B34" s="6" t="s">
        <v>23</v>
      </c>
      <c r="E34" s="6">
        <v>201</v>
      </c>
      <c r="L34" s="6">
        <v>280</v>
      </c>
      <c r="S34" s="6">
        <v>35</v>
      </c>
      <c r="AB34" s="6" t="s">
        <v>0</v>
      </c>
      <c r="AG34" s="12">
        <f t="shared" si="7"/>
        <v>516</v>
      </c>
    </row>
    <row r="35" spans="1:33" s="6" customFormat="1" x14ac:dyDescent="0.2">
      <c r="A35" s="6" t="s">
        <v>29</v>
      </c>
      <c r="B35" s="6" t="s">
        <v>24</v>
      </c>
      <c r="E35" s="6">
        <v>156</v>
      </c>
      <c r="L35" s="6">
        <v>101</v>
      </c>
      <c r="S35" s="6">
        <v>20</v>
      </c>
      <c r="AB35" s="6" t="s">
        <v>0</v>
      </c>
      <c r="AG35" s="12">
        <f t="shared" si="7"/>
        <v>277</v>
      </c>
    </row>
    <row r="36" spans="1:33" s="6" customFormat="1" x14ac:dyDescent="0.2">
      <c r="A36" s="6" t="s">
        <v>30</v>
      </c>
      <c r="B36" s="6" t="s">
        <v>23</v>
      </c>
      <c r="G36" s="6">
        <v>48</v>
      </c>
      <c r="N36" s="6">
        <v>56</v>
      </c>
      <c r="U36" s="6">
        <v>53</v>
      </c>
      <c r="AB36" s="6">
        <v>29</v>
      </c>
      <c r="AG36" s="12">
        <f t="shared" si="7"/>
        <v>186</v>
      </c>
    </row>
    <row r="37" spans="1:33" s="6" customFormat="1" x14ac:dyDescent="0.2">
      <c r="A37" s="6" t="s">
        <v>30</v>
      </c>
      <c r="B37" s="6" t="s">
        <v>24</v>
      </c>
      <c r="G37" s="6">
        <v>51</v>
      </c>
      <c r="N37" s="6">
        <v>29</v>
      </c>
      <c r="U37" s="6">
        <v>30</v>
      </c>
      <c r="AB37" s="6">
        <v>22</v>
      </c>
      <c r="AG37" s="12">
        <f t="shared" si="7"/>
        <v>132</v>
      </c>
    </row>
    <row r="38" spans="1:33" s="6" customFormat="1" x14ac:dyDescent="0.2">
      <c r="A38" s="6" t="s">
        <v>31</v>
      </c>
      <c r="B38" s="6" t="s">
        <v>36</v>
      </c>
      <c r="G38" s="6">
        <v>200</v>
      </c>
      <c r="N38" s="6">
        <v>200</v>
      </c>
      <c r="Q38" s="6">
        <v>40</v>
      </c>
      <c r="U38" s="6">
        <v>250</v>
      </c>
      <c r="AD38" s="6" t="s">
        <v>0</v>
      </c>
      <c r="AE38" s="6">
        <v>500</v>
      </c>
      <c r="AG38" s="12">
        <f t="shared" si="7"/>
        <v>1190</v>
      </c>
    </row>
    <row r="39" spans="1:33" x14ac:dyDescent="0.2">
      <c r="A39" s="31" t="s">
        <v>39</v>
      </c>
      <c r="B39" s="31" t="s">
        <v>38</v>
      </c>
      <c r="C39" s="12">
        <f t="shared" ref="C39:AC39" si="9">SUM(C17:C38)+C15</f>
        <v>70</v>
      </c>
      <c r="D39" s="12">
        <f t="shared" si="9"/>
        <v>29</v>
      </c>
      <c r="E39" s="12">
        <f t="shared" si="9"/>
        <v>420</v>
      </c>
      <c r="F39" s="12">
        <f t="shared" si="9"/>
        <v>190</v>
      </c>
      <c r="G39" s="12">
        <f t="shared" si="9"/>
        <v>369</v>
      </c>
      <c r="H39" s="12">
        <f t="shared" si="9"/>
        <v>0</v>
      </c>
      <c r="I39" s="12">
        <f t="shared" si="9"/>
        <v>13</v>
      </c>
      <c r="J39" s="12">
        <f t="shared" si="9"/>
        <v>87</v>
      </c>
      <c r="K39" s="12">
        <f t="shared" si="9"/>
        <v>92</v>
      </c>
      <c r="L39" s="12">
        <f t="shared" si="9"/>
        <v>425</v>
      </c>
      <c r="M39" s="12">
        <f t="shared" si="9"/>
        <v>31</v>
      </c>
      <c r="N39" s="12">
        <f t="shared" si="9"/>
        <v>384</v>
      </c>
      <c r="O39" s="12">
        <f t="shared" si="9"/>
        <v>0</v>
      </c>
      <c r="P39" s="12">
        <f t="shared" si="9"/>
        <v>0</v>
      </c>
      <c r="Q39" s="12">
        <f t="shared" si="9"/>
        <v>114</v>
      </c>
      <c r="R39" s="12">
        <f t="shared" si="9"/>
        <v>29</v>
      </c>
      <c r="S39" s="12">
        <f t="shared" si="9"/>
        <v>225</v>
      </c>
      <c r="T39" s="12">
        <f t="shared" si="9"/>
        <v>20</v>
      </c>
      <c r="U39" s="12">
        <f t="shared" si="9"/>
        <v>429</v>
      </c>
      <c r="V39" s="12">
        <f t="shared" si="9"/>
        <v>0</v>
      </c>
      <c r="W39" s="12">
        <f t="shared" si="9"/>
        <v>0</v>
      </c>
      <c r="X39" s="12">
        <f t="shared" si="9"/>
        <v>93</v>
      </c>
      <c r="Y39" s="12">
        <f t="shared" si="9"/>
        <v>27</v>
      </c>
      <c r="Z39" s="12">
        <f t="shared" si="9"/>
        <v>0</v>
      </c>
      <c r="AA39" s="12">
        <f t="shared" si="9"/>
        <v>0</v>
      </c>
      <c r="AB39" s="12">
        <f t="shared" si="9"/>
        <v>198</v>
      </c>
      <c r="AC39" s="12">
        <f t="shared" si="9"/>
        <v>0</v>
      </c>
      <c r="AD39" s="12">
        <f>SUM(AD17:AD38)+AD15</f>
        <v>0</v>
      </c>
      <c r="AE39" s="12">
        <f>SUM(AE17:AE38)+AE15</f>
        <v>1319</v>
      </c>
      <c r="AF39" s="12">
        <f>SUM(AF17:AF38)+AF15</f>
        <v>98</v>
      </c>
      <c r="AG39" s="12">
        <f>SUM(AG17:AG38)+AG15</f>
        <v>4662</v>
      </c>
    </row>
    <row r="44" spans="1:33" x14ac:dyDescent="0.2">
      <c r="N44" s="38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AH38" sqref="AH38"/>
    </sheetView>
  </sheetViews>
  <sheetFormatPr baseColWidth="10" defaultColWidth="8.83203125" defaultRowHeight="15" x14ac:dyDescent="0.2"/>
  <cols>
    <col min="1" max="1" width="23.83203125" style="5" bestFit="1" customWidth="1"/>
    <col min="2" max="2" width="19.6640625" style="5" customWidth="1"/>
    <col min="3" max="33" width="8.83203125" style="5"/>
    <col min="34" max="34" width="8.83203125" style="12"/>
    <col min="35" max="16384" width="8.83203125" style="5"/>
  </cols>
  <sheetData>
    <row r="1" spans="1:34" ht="16" thickBot="1" x14ac:dyDescent="0.25">
      <c r="A1" s="32" t="s">
        <v>32</v>
      </c>
      <c r="B1" s="5" t="s">
        <v>33</v>
      </c>
      <c r="C1" s="39">
        <v>42705</v>
      </c>
      <c r="D1" s="39">
        <f t="shared" ref="D1:Z1" si="0" xml:space="preserve"> (C1+1)</f>
        <v>42706</v>
      </c>
      <c r="E1" s="39">
        <f t="shared" si="0"/>
        <v>42707</v>
      </c>
      <c r="F1" s="39">
        <f t="shared" si="0"/>
        <v>42708</v>
      </c>
      <c r="G1" s="39">
        <f t="shared" si="0"/>
        <v>42709</v>
      </c>
      <c r="H1" s="39">
        <f t="shared" si="0"/>
        <v>42710</v>
      </c>
      <c r="I1" s="39">
        <f t="shared" si="0"/>
        <v>42711</v>
      </c>
      <c r="J1" s="39">
        <f t="shared" si="0"/>
        <v>42712</v>
      </c>
      <c r="K1" s="39">
        <f t="shared" si="0"/>
        <v>42713</v>
      </c>
      <c r="L1" s="39">
        <f t="shared" si="0"/>
        <v>42714</v>
      </c>
      <c r="M1" s="39">
        <f t="shared" si="0"/>
        <v>42715</v>
      </c>
      <c r="N1" s="39">
        <f t="shared" si="0"/>
        <v>42716</v>
      </c>
      <c r="O1" s="39">
        <f t="shared" si="0"/>
        <v>42717</v>
      </c>
      <c r="P1" s="39">
        <f t="shared" si="0"/>
        <v>42718</v>
      </c>
      <c r="Q1" s="39">
        <f t="shared" si="0"/>
        <v>42719</v>
      </c>
      <c r="R1" s="39">
        <f t="shared" si="0"/>
        <v>42720</v>
      </c>
      <c r="S1" s="39">
        <f t="shared" si="0"/>
        <v>42721</v>
      </c>
      <c r="T1" s="39">
        <f t="shared" si="0"/>
        <v>42722</v>
      </c>
      <c r="U1" s="39">
        <f t="shared" si="0"/>
        <v>42723</v>
      </c>
      <c r="V1" s="39">
        <f t="shared" si="0"/>
        <v>42724</v>
      </c>
      <c r="W1" s="39">
        <f t="shared" si="0"/>
        <v>42725</v>
      </c>
      <c r="X1" s="39">
        <f t="shared" si="0"/>
        <v>42726</v>
      </c>
      <c r="Y1" s="39">
        <f t="shared" si="0"/>
        <v>42727</v>
      </c>
      <c r="Z1" s="39">
        <f t="shared" si="0"/>
        <v>42728</v>
      </c>
      <c r="AA1" s="39">
        <f t="shared" ref="AA1" si="1" xml:space="preserve"> (Z1+1)</f>
        <v>42729</v>
      </c>
      <c r="AB1" s="39">
        <f t="shared" ref="AB1" si="2" xml:space="preserve"> (AA1+1)</f>
        <v>42730</v>
      </c>
      <c r="AC1" s="39">
        <f t="shared" ref="AC1" si="3" xml:space="preserve"> (AB1+1)</f>
        <v>42731</v>
      </c>
      <c r="AD1" s="39">
        <f t="shared" ref="AD1" si="4" xml:space="preserve"> (AC1+1)</f>
        <v>42732</v>
      </c>
      <c r="AE1" s="39">
        <f t="shared" ref="AE1" si="5" xml:space="preserve"> (AD1+1)</f>
        <v>42733</v>
      </c>
      <c r="AF1" s="39">
        <f t="shared" ref="AF1" si="6" xml:space="preserve"> (AE1+1)</f>
        <v>42734</v>
      </c>
      <c r="AG1" s="39">
        <f t="shared" ref="AG1" si="7" xml:space="preserve"> (AF1+1)</f>
        <v>42735</v>
      </c>
      <c r="AH1" s="27" t="s">
        <v>39</v>
      </c>
    </row>
    <row r="2" spans="1:34" x14ac:dyDescent="0.2">
      <c r="A2" s="6" t="s">
        <v>1</v>
      </c>
      <c r="B2" s="5" t="s">
        <v>2</v>
      </c>
      <c r="D2" s="5">
        <v>3</v>
      </c>
      <c r="E2" s="5">
        <v>4</v>
      </c>
      <c r="H2" s="5">
        <v>1</v>
      </c>
      <c r="I2" s="5">
        <v>1</v>
      </c>
      <c r="J2" s="5">
        <v>1</v>
      </c>
      <c r="K2" s="5">
        <v>6</v>
      </c>
      <c r="L2" s="5">
        <v>4</v>
      </c>
      <c r="O2" s="5">
        <v>2</v>
      </c>
      <c r="P2" s="5">
        <v>1</v>
      </c>
      <c r="Q2" s="5">
        <v>1</v>
      </c>
      <c r="S2" s="5">
        <v>4</v>
      </c>
      <c r="V2" s="5">
        <v>15</v>
      </c>
      <c r="W2" s="5">
        <v>5</v>
      </c>
      <c r="AH2" s="12">
        <f>SUM(C2:AG2)</f>
        <v>48</v>
      </c>
    </row>
    <row r="3" spans="1:34" x14ac:dyDescent="0.2">
      <c r="A3" s="6" t="s">
        <v>1</v>
      </c>
      <c r="B3" s="5" t="s">
        <v>3</v>
      </c>
      <c r="D3" s="5">
        <v>2</v>
      </c>
      <c r="E3" s="5">
        <v>3</v>
      </c>
      <c r="H3" s="5">
        <v>2</v>
      </c>
      <c r="I3" s="5">
        <v>2</v>
      </c>
      <c r="J3" s="5">
        <v>1</v>
      </c>
      <c r="K3" s="5">
        <v>4</v>
      </c>
      <c r="L3" s="5">
        <v>1</v>
      </c>
      <c r="O3" s="5">
        <v>2</v>
      </c>
      <c r="P3" s="5">
        <v>3</v>
      </c>
      <c r="S3" s="5">
        <v>2</v>
      </c>
      <c r="V3" s="5">
        <v>7</v>
      </c>
      <c r="W3" s="5">
        <v>9</v>
      </c>
      <c r="AH3" s="12">
        <f t="shared" ref="AH3:AH14" si="8">SUM(C3:AG3)</f>
        <v>38</v>
      </c>
    </row>
    <row r="4" spans="1:34" x14ac:dyDescent="0.2">
      <c r="A4" s="6" t="s">
        <v>1</v>
      </c>
      <c r="B4" s="5" t="s">
        <v>4</v>
      </c>
      <c r="D4" s="5">
        <v>3</v>
      </c>
      <c r="E4" s="5">
        <v>6</v>
      </c>
      <c r="H4" s="5">
        <v>2</v>
      </c>
      <c r="I4" s="5">
        <v>4</v>
      </c>
      <c r="J4" s="5">
        <v>1</v>
      </c>
      <c r="K4" s="5">
        <v>9</v>
      </c>
      <c r="L4" s="5">
        <v>10</v>
      </c>
      <c r="O4" s="5">
        <v>2</v>
      </c>
      <c r="P4" s="5">
        <v>4</v>
      </c>
      <c r="Q4" s="5">
        <v>3</v>
      </c>
      <c r="R4" s="5">
        <v>1</v>
      </c>
      <c r="S4" s="5">
        <v>14</v>
      </c>
      <c r="V4" s="5">
        <v>16</v>
      </c>
      <c r="W4" s="5">
        <v>11</v>
      </c>
      <c r="AH4" s="12">
        <f t="shared" si="8"/>
        <v>86</v>
      </c>
    </row>
    <row r="5" spans="1:34" x14ac:dyDescent="0.2">
      <c r="A5" s="6" t="s">
        <v>1</v>
      </c>
      <c r="B5" s="5" t="s">
        <v>5</v>
      </c>
      <c r="D5" s="5">
        <v>5</v>
      </c>
      <c r="E5" s="5">
        <v>5</v>
      </c>
      <c r="H5" s="5">
        <v>4</v>
      </c>
      <c r="I5" s="5">
        <v>3</v>
      </c>
      <c r="J5" s="5">
        <v>3</v>
      </c>
      <c r="K5" s="5">
        <v>4</v>
      </c>
      <c r="L5" s="5">
        <v>4</v>
      </c>
      <c r="R5" s="5">
        <v>1</v>
      </c>
      <c r="S5" s="5">
        <v>3</v>
      </c>
      <c r="V5" s="5">
        <v>4</v>
      </c>
      <c r="W5" s="5">
        <v>3</v>
      </c>
      <c r="AH5" s="12">
        <f t="shared" si="8"/>
        <v>39</v>
      </c>
    </row>
    <row r="6" spans="1:34" x14ac:dyDescent="0.2">
      <c r="A6" s="6" t="s">
        <v>1</v>
      </c>
      <c r="B6" s="5" t="s">
        <v>6</v>
      </c>
      <c r="E6" s="5">
        <v>7</v>
      </c>
      <c r="H6" s="5">
        <v>1</v>
      </c>
      <c r="I6" s="5">
        <v>1</v>
      </c>
      <c r="J6" s="5">
        <v>1</v>
      </c>
      <c r="K6" s="5">
        <v>7</v>
      </c>
      <c r="L6" s="5">
        <v>9</v>
      </c>
      <c r="O6" s="5">
        <v>11</v>
      </c>
      <c r="P6" s="5">
        <v>5</v>
      </c>
      <c r="S6" s="5">
        <v>10</v>
      </c>
      <c r="V6" s="5">
        <v>12</v>
      </c>
      <c r="W6" s="5">
        <v>1</v>
      </c>
      <c r="AH6" s="12">
        <f t="shared" si="8"/>
        <v>65</v>
      </c>
    </row>
    <row r="7" spans="1:34" x14ac:dyDescent="0.2">
      <c r="A7" s="6" t="s">
        <v>1</v>
      </c>
      <c r="B7" s="5" t="s">
        <v>7</v>
      </c>
      <c r="C7" s="5">
        <v>4</v>
      </c>
      <c r="D7" s="5">
        <v>3</v>
      </c>
      <c r="E7" s="5">
        <v>3</v>
      </c>
      <c r="H7" s="5">
        <v>3</v>
      </c>
      <c r="J7" s="5">
        <v>1</v>
      </c>
      <c r="L7" s="5">
        <v>1</v>
      </c>
      <c r="O7" s="5">
        <v>5</v>
      </c>
      <c r="P7" s="5">
        <v>5</v>
      </c>
      <c r="Q7" s="5">
        <v>2</v>
      </c>
      <c r="S7" s="5">
        <v>1</v>
      </c>
      <c r="V7" s="5">
        <v>3</v>
      </c>
      <c r="W7" s="5">
        <v>2</v>
      </c>
      <c r="AH7" s="12">
        <f t="shared" si="8"/>
        <v>33</v>
      </c>
    </row>
    <row r="8" spans="1:34" x14ac:dyDescent="0.2">
      <c r="A8" s="6" t="s">
        <v>1</v>
      </c>
      <c r="B8" s="5" t="s">
        <v>8</v>
      </c>
      <c r="D8" s="5">
        <v>1</v>
      </c>
      <c r="E8" s="5">
        <v>1</v>
      </c>
      <c r="I8" s="5">
        <v>2</v>
      </c>
      <c r="K8" s="5">
        <v>7</v>
      </c>
      <c r="L8" s="5">
        <v>1</v>
      </c>
      <c r="P8" s="5">
        <v>1</v>
      </c>
      <c r="R8" s="5">
        <v>1</v>
      </c>
      <c r="V8" s="5">
        <v>6</v>
      </c>
      <c r="W8" s="5">
        <v>2</v>
      </c>
      <c r="AH8" s="12">
        <f t="shared" si="8"/>
        <v>22</v>
      </c>
    </row>
    <row r="9" spans="1:34" x14ac:dyDescent="0.2">
      <c r="A9" s="6" t="s">
        <v>1</v>
      </c>
      <c r="B9" s="5" t="s">
        <v>9</v>
      </c>
      <c r="D9" s="5">
        <v>1</v>
      </c>
      <c r="E9" s="5">
        <v>2</v>
      </c>
      <c r="I9" s="5">
        <v>3</v>
      </c>
      <c r="K9" s="5">
        <v>6</v>
      </c>
      <c r="L9" s="5">
        <v>1</v>
      </c>
      <c r="P9" s="5">
        <v>2</v>
      </c>
      <c r="V9" s="5">
        <v>15</v>
      </c>
      <c r="W9" s="5">
        <v>2</v>
      </c>
      <c r="AH9" s="12">
        <f t="shared" si="8"/>
        <v>32</v>
      </c>
    </row>
    <row r="10" spans="1:34" x14ac:dyDescent="0.2">
      <c r="A10" s="6" t="s">
        <v>1</v>
      </c>
      <c r="B10" s="5" t="s">
        <v>10</v>
      </c>
      <c r="E10" s="5">
        <v>2</v>
      </c>
      <c r="K10" s="5">
        <v>1</v>
      </c>
      <c r="L10" s="5">
        <v>1</v>
      </c>
      <c r="R10" s="5">
        <v>2</v>
      </c>
      <c r="V10" s="5">
        <v>1</v>
      </c>
      <c r="W10" s="5">
        <v>1</v>
      </c>
      <c r="AH10" s="12">
        <f t="shared" si="8"/>
        <v>8</v>
      </c>
    </row>
    <row r="11" spans="1:34" x14ac:dyDescent="0.2">
      <c r="A11" s="6" t="s">
        <v>1</v>
      </c>
      <c r="B11" s="5" t="s">
        <v>11</v>
      </c>
      <c r="E11" s="5">
        <v>2</v>
      </c>
      <c r="H11" s="5">
        <v>2</v>
      </c>
      <c r="I11" s="5">
        <v>2</v>
      </c>
      <c r="K11" s="5">
        <v>5</v>
      </c>
      <c r="L11" s="5">
        <v>6</v>
      </c>
      <c r="O11" s="5">
        <v>5</v>
      </c>
      <c r="P11" s="5">
        <v>5</v>
      </c>
      <c r="Q11" s="5">
        <v>4</v>
      </c>
      <c r="R11" s="5">
        <v>2</v>
      </c>
      <c r="S11" s="5">
        <v>6</v>
      </c>
      <c r="V11" s="5">
        <v>6</v>
      </c>
      <c r="W11" s="5">
        <v>7</v>
      </c>
      <c r="AH11" s="12">
        <f t="shared" si="8"/>
        <v>52</v>
      </c>
    </row>
    <row r="12" spans="1:34" x14ac:dyDescent="0.2">
      <c r="A12" s="6" t="s">
        <v>1</v>
      </c>
      <c r="B12" s="5" t="s">
        <v>12</v>
      </c>
      <c r="H12" s="5">
        <v>1</v>
      </c>
      <c r="K12" s="5">
        <v>4</v>
      </c>
      <c r="L12" s="5">
        <v>1</v>
      </c>
      <c r="O12" s="5">
        <v>1</v>
      </c>
      <c r="S12" s="5">
        <v>2</v>
      </c>
      <c r="V12" s="5">
        <v>9</v>
      </c>
      <c r="AH12" s="12">
        <f t="shared" si="8"/>
        <v>18</v>
      </c>
    </row>
    <row r="13" spans="1:34" x14ac:dyDescent="0.2">
      <c r="A13" s="6" t="s">
        <v>1</v>
      </c>
      <c r="B13" s="5" t="s">
        <v>13</v>
      </c>
      <c r="AH13" s="12">
        <f t="shared" si="8"/>
        <v>0</v>
      </c>
    </row>
    <row r="14" spans="1:34" x14ac:dyDescent="0.2">
      <c r="A14" s="6" t="s">
        <v>1</v>
      </c>
      <c r="B14" s="5" t="s">
        <v>14</v>
      </c>
      <c r="AH14" s="12">
        <f t="shared" si="8"/>
        <v>0</v>
      </c>
    </row>
    <row r="15" spans="1:34" x14ac:dyDescent="0.2">
      <c r="A15" s="31" t="s">
        <v>1</v>
      </c>
      <c r="B15" s="9" t="s">
        <v>15</v>
      </c>
      <c r="C15" s="5">
        <f>SUM(C2:C14 )</f>
        <v>4</v>
      </c>
      <c r="D15" s="5">
        <f>SUM(D2:D14)</f>
        <v>18</v>
      </c>
      <c r="E15" s="5">
        <f>SUM(E2:E14)</f>
        <v>35</v>
      </c>
      <c r="F15" s="5">
        <f t="shared" ref="F15:AG15" si="9">SUM(F2:F14)</f>
        <v>0</v>
      </c>
      <c r="G15" s="5">
        <f t="shared" si="9"/>
        <v>0</v>
      </c>
      <c r="H15" s="5">
        <f>SUM(H2:H14)</f>
        <v>16</v>
      </c>
      <c r="I15" s="5">
        <f>SUM(I2:I14)</f>
        <v>18</v>
      </c>
      <c r="J15" s="5">
        <f t="shared" si="9"/>
        <v>8</v>
      </c>
      <c r="K15" s="5">
        <f t="shared" si="9"/>
        <v>53</v>
      </c>
      <c r="L15" s="5">
        <f t="shared" si="9"/>
        <v>39</v>
      </c>
      <c r="M15" s="5">
        <f t="shared" si="9"/>
        <v>0</v>
      </c>
      <c r="N15" s="5">
        <f t="shared" si="9"/>
        <v>0</v>
      </c>
      <c r="O15" s="5">
        <f t="shared" si="9"/>
        <v>28</v>
      </c>
      <c r="P15" s="5">
        <f t="shared" si="9"/>
        <v>26</v>
      </c>
      <c r="Q15" s="5">
        <f t="shared" si="9"/>
        <v>10</v>
      </c>
      <c r="R15" s="5">
        <f t="shared" si="9"/>
        <v>7</v>
      </c>
      <c r="S15" s="5">
        <f t="shared" si="9"/>
        <v>42</v>
      </c>
      <c r="T15" s="5">
        <f t="shared" si="9"/>
        <v>0</v>
      </c>
      <c r="U15" s="5">
        <f t="shared" si="9"/>
        <v>0</v>
      </c>
      <c r="V15" s="5">
        <f t="shared" si="9"/>
        <v>94</v>
      </c>
      <c r="W15" s="5">
        <f t="shared" si="9"/>
        <v>43</v>
      </c>
      <c r="X15" s="22">
        <f t="shared" si="9"/>
        <v>0</v>
      </c>
      <c r="Y15" s="5">
        <f t="shared" si="9"/>
        <v>0</v>
      </c>
      <c r="Z15" s="5">
        <f t="shared" si="9"/>
        <v>0</v>
      </c>
      <c r="AA15" s="5">
        <f t="shared" si="9"/>
        <v>0</v>
      </c>
      <c r="AB15" s="5">
        <f t="shared" si="9"/>
        <v>0</v>
      </c>
      <c r="AC15" s="5">
        <f t="shared" si="9"/>
        <v>0</v>
      </c>
      <c r="AD15" s="5">
        <f t="shared" si="9"/>
        <v>0</v>
      </c>
      <c r="AE15" s="5">
        <f t="shared" si="9"/>
        <v>0</v>
      </c>
      <c r="AF15" s="5">
        <f t="shared" si="9"/>
        <v>0</v>
      </c>
      <c r="AG15" s="5">
        <f t="shared" si="9"/>
        <v>0</v>
      </c>
      <c r="AH15" s="12">
        <f>SUM(C15:AG15)</f>
        <v>441</v>
      </c>
    </row>
    <row r="16" spans="1:34" x14ac:dyDescent="0.2">
      <c r="A16" s="31"/>
    </row>
    <row r="17" spans="1:34" x14ac:dyDescent="0.2">
      <c r="A17" s="6" t="s">
        <v>16</v>
      </c>
      <c r="B17" s="5" t="s">
        <v>37</v>
      </c>
      <c r="C17" s="5">
        <v>9</v>
      </c>
      <c r="D17" s="5">
        <v>8</v>
      </c>
      <c r="E17" s="5">
        <v>8</v>
      </c>
      <c r="H17" s="5">
        <v>24</v>
      </c>
      <c r="I17" s="5">
        <v>12</v>
      </c>
      <c r="J17" s="5">
        <v>4</v>
      </c>
      <c r="K17" s="5">
        <v>33</v>
      </c>
      <c r="L17" s="5">
        <v>11</v>
      </c>
      <c r="O17" s="5">
        <v>10</v>
      </c>
      <c r="P17" s="5">
        <v>6</v>
      </c>
      <c r="Q17" s="5">
        <v>21</v>
      </c>
      <c r="R17" s="5">
        <v>15</v>
      </c>
      <c r="S17" s="5">
        <v>11</v>
      </c>
      <c r="V17" s="5">
        <v>16</v>
      </c>
      <c r="W17" s="5">
        <v>12</v>
      </c>
      <c r="AH17" s="12">
        <f t="shared" ref="AH17:AH38" si="10">SUM(C17:AG17)</f>
        <v>200</v>
      </c>
    </row>
    <row r="18" spans="1:34" x14ac:dyDescent="0.2">
      <c r="A18" s="5" t="s">
        <v>34</v>
      </c>
      <c r="B18" s="5" t="s">
        <v>17</v>
      </c>
      <c r="AH18" s="12">
        <f t="shared" si="10"/>
        <v>0</v>
      </c>
    </row>
    <row r="19" spans="1:34" x14ac:dyDescent="0.2">
      <c r="A19" s="5" t="s">
        <v>34</v>
      </c>
      <c r="B19" s="5" t="s">
        <v>18</v>
      </c>
      <c r="K19" s="5">
        <v>45</v>
      </c>
      <c r="V19" s="5">
        <v>56</v>
      </c>
      <c r="AH19" s="12">
        <f t="shared" si="10"/>
        <v>101</v>
      </c>
    </row>
    <row r="20" spans="1:34" x14ac:dyDescent="0.2">
      <c r="A20" s="5" t="s">
        <v>34</v>
      </c>
      <c r="B20" s="5" t="s">
        <v>19</v>
      </c>
      <c r="AH20" s="12">
        <f t="shared" si="10"/>
        <v>0</v>
      </c>
    </row>
    <row r="21" spans="1:34" x14ac:dyDescent="0.2">
      <c r="A21" s="5" t="s">
        <v>34</v>
      </c>
      <c r="B21" s="5" t="s">
        <v>20</v>
      </c>
      <c r="AH21" s="12">
        <f t="shared" si="10"/>
        <v>0</v>
      </c>
    </row>
    <row r="22" spans="1:34" x14ac:dyDescent="0.2">
      <c r="A22" s="5" t="s">
        <v>34</v>
      </c>
      <c r="B22" s="5" t="s">
        <v>21</v>
      </c>
      <c r="K22" s="5">
        <v>3</v>
      </c>
      <c r="V22" s="5">
        <v>8</v>
      </c>
      <c r="AH22" s="12">
        <f t="shared" si="10"/>
        <v>11</v>
      </c>
    </row>
    <row r="23" spans="1:34" x14ac:dyDescent="0.2">
      <c r="A23" s="6" t="s">
        <v>25</v>
      </c>
      <c r="B23" s="5" t="s">
        <v>23</v>
      </c>
      <c r="C23" s="5">
        <v>8</v>
      </c>
      <c r="Q23" s="5">
        <v>15</v>
      </c>
      <c r="R23" s="5" t="s">
        <v>0</v>
      </c>
      <c r="AH23" s="12">
        <f t="shared" si="10"/>
        <v>23</v>
      </c>
    </row>
    <row r="24" spans="1:34" x14ac:dyDescent="0.2">
      <c r="A24" s="6" t="s">
        <v>25</v>
      </c>
      <c r="B24" s="5" t="s">
        <v>24</v>
      </c>
      <c r="L24" s="5" t="s">
        <v>0</v>
      </c>
      <c r="W24" s="5" t="s">
        <v>0</v>
      </c>
      <c r="AH24" s="12">
        <f t="shared" si="10"/>
        <v>0</v>
      </c>
    </row>
    <row r="25" spans="1:34" x14ac:dyDescent="0.2">
      <c r="A25" s="6" t="s">
        <v>35</v>
      </c>
      <c r="B25" s="5" t="s">
        <v>23</v>
      </c>
      <c r="C25" s="5">
        <v>9</v>
      </c>
      <c r="L25" s="5">
        <v>20</v>
      </c>
      <c r="N25" s="5">
        <v>22</v>
      </c>
      <c r="O25" s="5">
        <v>25</v>
      </c>
      <c r="P25" s="5">
        <v>20</v>
      </c>
      <c r="Q25" s="5">
        <v>22</v>
      </c>
      <c r="R25" s="5" t="s">
        <v>0</v>
      </c>
      <c r="Y25" s="5" t="s">
        <v>0</v>
      </c>
      <c r="AE25" s="5" t="s">
        <v>0</v>
      </c>
      <c r="AH25" s="12">
        <f t="shared" si="10"/>
        <v>118</v>
      </c>
    </row>
    <row r="26" spans="1:34" x14ac:dyDescent="0.2">
      <c r="A26" s="6" t="s">
        <v>35</v>
      </c>
      <c r="B26" s="5" t="s">
        <v>24</v>
      </c>
      <c r="G26" s="5">
        <v>282</v>
      </c>
      <c r="L26" s="5">
        <v>61</v>
      </c>
      <c r="AH26" s="12">
        <f t="shared" si="10"/>
        <v>343</v>
      </c>
    </row>
    <row r="27" spans="1:34" x14ac:dyDescent="0.2">
      <c r="A27" s="6" t="s">
        <v>26</v>
      </c>
      <c r="B27" s="5" t="s">
        <v>40</v>
      </c>
      <c r="AH27" s="12">
        <f t="shared" si="10"/>
        <v>0</v>
      </c>
    </row>
    <row r="28" spans="1:34" s="6" customFormat="1" x14ac:dyDescent="0.2">
      <c r="A28" s="6" t="s">
        <v>28</v>
      </c>
      <c r="B28" s="6" t="s">
        <v>23</v>
      </c>
      <c r="C28" s="6">
        <v>4</v>
      </c>
      <c r="D28" s="6">
        <v>16</v>
      </c>
      <c r="AH28" s="12">
        <f t="shared" si="10"/>
        <v>20</v>
      </c>
    </row>
    <row r="29" spans="1:34" s="6" customFormat="1" x14ac:dyDescent="0.2">
      <c r="A29" s="6" t="s">
        <v>28</v>
      </c>
      <c r="B29" s="6" t="s">
        <v>24</v>
      </c>
      <c r="C29" s="6">
        <v>15</v>
      </c>
      <c r="D29" s="6">
        <v>17</v>
      </c>
      <c r="AH29" s="12">
        <f t="shared" si="10"/>
        <v>32</v>
      </c>
    </row>
    <row r="30" spans="1:34" s="6" customFormat="1" x14ac:dyDescent="0.2">
      <c r="A30" s="6" t="s">
        <v>27</v>
      </c>
      <c r="B30" s="6" t="s">
        <v>23</v>
      </c>
      <c r="O30" s="6">
        <v>20</v>
      </c>
      <c r="AH30" s="12">
        <f t="shared" si="10"/>
        <v>20</v>
      </c>
    </row>
    <row r="31" spans="1:34" s="6" customFormat="1" x14ac:dyDescent="0.2">
      <c r="A31" s="6" t="s">
        <v>27</v>
      </c>
      <c r="B31" s="6" t="s">
        <v>24</v>
      </c>
      <c r="O31" s="6">
        <v>43</v>
      </c>
      <c r="AH31" s="12">
        <f t="shared" si="10"/>
        <v>43</v>
      </c>
    </row>
    <row r="32" spans="1:34" s="6" customFormat="1" x14ac:dyDescent="0.2">
      <c r="A32" s="6" t="s">
        <v>22</v>
      </c>
      <c r="B32" s="6" t="s">
        <v>23</v>
      </c>
      <c r="Q32" s="6">
        <v>2</v>
      </c>
      <c r="AH32" s="12">
        <f t="shared" si="10"/>
        <v>2</v>
      </c>
    </row>
    <row r="33" spans="1:34" s="6" customFormat="1" x14ac:dyDescent="0.2">
      <c r="A33" s="6" t="s">
        <v>22</v>
      </c>
      <c r="B33" s="6" t="s">
        <v>24</v>
      </c>
      <c r="Q33" s="6">
        <v>2</v>
      </c>
      <c r="AH33" s="12">
        <f t="shared" si="10"/>
        <v>2</v>
      </c>
    </row>
    <row r="34" spans="1:34" s="6" customFormat="1" x14ac:dyDescent="0.2">
      <c r="A34" s="6" t="s">
        <v>29</v>
      </c>
      <c r="B34" s="6" t="s">
        <v>23</v>
      </c>
      <c r="C34" s="6">
        <v>63</v>
      </c>
      <c r="J34" s="6">
        <v>55</v>
      </c>
      <c r="Q34" s="6">
        <v>52</v>
      </c>
      <c r="AH34" s="12">
        <f t="shared" si="10"/>
        <v>170</v>
      </c>
    </row>
    <row r="35" spans="1:34" s="6" customFormat="1" x14ac:dyDescent="0.2">
      <c r="A35" s="6" t="s">
        <v>29</v>
      </c>
      <c r="B35" s="6" t="s">
        <v>24</v>
      </c>
      <c r="C35" s="6">
        <v>12</v>
      </c>
      <c r="J35" s="6">
        <v>18</v>
      </c>
      <c r="Q35" s="6">
        <v>35</v>
      </c>
      <c r="AH35" s="12">
        <f t="shared" si="10"/>
        <v>65</v>
      </c>
    </row>
    <row r="36" spans="1:34" s="6" customFormat="1" x14ac:dyDescent="0.2">
      <c r="A36" s="6" t="s">
        <v>30</v>
      </c>
      <c r="B36" s="6" t="s">
        <v>23</v>
      </c>
      <c r="E36" s="6">
        <v>55</v>
      </c>
      <c r="L36" s="6">
        <v>53</v>
      </c>
      <c r="S36" s="6">
        <v>40</v>
      </c>
      <c r="AH36" s="12">
        <f t="shared" si="10"/>
        <v>148</v>
      </c>
    </row>
    <row r="37" spans="1:34" s="6" customFormat="1" x14ac:dyDescent="0.2">
      <c r="A37" s="6" t="s">
        <v>30</v>
      </c>
      <c r="B37" s="6" t="s">
        <v>24</v>
      </c>
      <c r="E37" s="6">
        <v>41</v>
      </c>
      <c r="L37" s="6">
        <v>20</v>
      </c>
      <c r="S37" s="6">
        <v>60</v>
      </c>
      <c r="AH37" s="12">
        <f t="shared" si="10"/>
        <v>121</v>
      </c>
    </row>
    <row r="38" spans="1:34" s="6" customFormat="1" x14ac:dyDescent="0.2">
      <c r="A38" s="6" t="s">
        <v>31</v>
      </c>
      <c r="B38" s="6" t="s">
        <v>36</v>
      </c>
      <c r="C38" s="6">
        <v>300</v>
      </c>
      <c r="D38" s="6">
        <v>230</v>
      </c>
      <c r="E38" s="6">
        <v>250</v>
      </c>
      <c r="K38" s="6">
        <v>10</v>
      </c>
      <c r="L38" s="6">
        <v>250</v>
      </c>
      <c r="O38" s="6">
        <v>100</v>
      </c>
      <c r="P38" s="6">
        <v>40</v>
      </c>
      <c r="AH38" s="12">
        <f t="shared" si="10"/>
        <v>1180</v>
      </c>
    </row>
    <row r="39" spans="1:34" x14ac:dyDescent="0.2">
      <c r="A39" s="31" t="s">
        <v>39</v>
      </c>
      <c r="B39" s="31" t="s">
        <v>38</v>
      </c>
      <c r="C39" s="12">
        <f t="shared" ref="C39:AC39" si="11">SUM(C17:C38)+C15</f>
        <v>424</v>
      </c>
      <c r="D39" s="12">
        <f t="shared" si="11"/>
        <v>289</v>
      </c>
      <c r="E39" s="12">
        <f t="shared" si="11"/>
        <v>389</v>
      </c>
      <c r="F39" s="12">
        <f t="shared" si="11"/>
        <v>0</v>
      </c>
      <c r="G39" s="12">
        <f t="shared" si="11"/>
        <v>282</v>
      </c>
      <c r="H39" s="12">
        <f t="shared" si="11"/>
        <v>40</v>
      </c>
      <c r="I39" s="12">
        <f t="shared" si="11"/>
        <v>30</v>
      </c>
      <c r="J39" s="12">
        <f t="shared" si="11"/>
        <v>85</v>
      </c>
      <c r="K39" s="12">
        <f t="shared" si="11"/>
        <v>144</v>
      </c>
      <c r="L39" s="12">
        <f t="shared" si="11"/>
        <v>454</v>
      </c>
      <c r="M39" s="12">
        <f t="shared" si="11"/>
        <v>0</v>
      </c>
      <c r="N39" s="12">
        <f t="shared" si="11"/>
        <v>22</v>
      </c>
      <c r="O39" s="12">
        <f t="shared" si="11"/>
        <v>226</v>
      </c>
      <c r="P39" s="12">
        <f t="shared" si="11"/>
        <v>92</v>
      </c>
      <c r="Q39" s="12">
        <f t="shared" si="11"/>
        <v>159</v>
      </c>
      <c r="R39" s="12">
        <f t="shared" si="11"/>
        <v>22</v>
      </c>
      <c r="S39" s="12">
        <f t="shared" si="11"/>
        <v>153</v>
      </c>
      <c r="T39" s="12">
        <f t="shared" si="11"/>
        <v>0</v>
      </c>
      <c r="U39" s="12">
        <f t="shared" si="11"/>
        <v>0</v>
      </c>
      <c r="V39" s="12">
        <f t="shared" si="11"/>
        <v>174</v>
      </c>
      <c r="W39" s="12">
        <f t="shared" si="11"/>
        <v>55</v>
      </c>
      <c r="X39" s="12">
        <f t="shared" si="11"/>
        <v>0</v>
      </c>
      <c r="Y39" s="12">
        <f t="shared" si="11"/>
        <v>0</v>
      </c>
      <c r="Z39" s="12">
        <f t="shared" si="11"/>
        <v>0</v>
      </c>
      <c r="AA39" s="12">
        <f t="shared" si="11"/>
        <v>0</v>
      </c>
      <c r="AB39" s="12">
        <f t="shared" si="11"/>
        <v>0</v>
      </c>
      <c r="AC39" s="12">
        <f t="shared" si="11"/>
        <v>0</v>
      </c>
      <c r="AD39" s="12">
        <f>SUM(AD17:AD38)+AD15</f>
        <v>0</v>
      </c>
      <c r="AE39" s="12">
        <f>SUM(AE17:AE38)+AE15</f>
        <v>0</v>
      </c>
      <c r="AF39" s="12">
        <f>SUM(AF17:AF38)+AF15</f>
        <v>0</v>
      </c>
      <c r="AG39" s="12">
        <f>SUM(AG17:AG38)+AG15</f>
        <v>0</v>
      </c>
      <c r="AH39" s="12">
        <f>SUM(AH17:AH38)+AH15</f>
        <v>3040</v>
      </c>
    </row>
    <row r="42" spans="1:34" x14ac:dyDescent="0.2">
      <c r="AE42" s="5" t="s">
        <v>0</v>
      </c>
    </row>
    <row r="45" spans="1:34" x14ac:dyDescent="0.2">
      <c r="B45" s="38"/>
    </row>
    <row r="46" spans="1:34" x14ac:dyDescent="0.2">
      <c r="B46" s="38"/>
      <c r="P46" s="3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1"/>
  <sheetViews>
    <sheetView workbookViewId="0">
      <pane xSplit="2" ySplit="1" topLeftCell="C57" activePane="bottomRight" state="frozen"/>
      <selection pane="topRight" activeCell="C1" sqref="C1"/>
      <selection pane="bottomLeft" activeCell="A3" sqref="A3"/>
      <selection pane="bottomRight" activeCell="A68" sqref="A68:XFD70"/>
    </sheetView>
  </sheetViews>
  <sheetFormatPr baseColWidth="10" defaultColWidth="8.83203125" defaultRowHeight="15" x14ac:dyDescent="0.2"/>
  <cols>
    <col min="1" max="1" width="23.83203125" bestFit="1" customWidth="1"/>
    <col min="2" max="2" width="71.5" customWidth="1"/>
    <col min="32" max="32" width="8.83203125" style="11"/>
  </cols>
  <sheetData>
    <row r="1" spans="1:32" ht="16" thickBot="1" x14ac:dyDescent="0.25">
      <c r="A1" s="1" t="s">
        <v>32</v>
      </c>
      <c r="B1" s="1" t="s">
        <v>33</v>
      </c>
      <c r="C1" s="29">
        <v>42401</v>
      </c>
      <c r="D1" s="29">
        <f xml:space="preserve"> (C1+1)</f>
        <v>42402</v>
      </c>
      <c r="E1" s="29">
        <f t="shared" ref="E1:AE1" si="0" xml:space="preserve"> (D1+1)</f>
        <v>42403</v>
      </c>
      <c r="F1" s="29">
        <f t="shared" si="0"/>
        <v>42404</v>
      </c>
      <c r="G1" s="29">
        <f t="shared" si="0"/>
        <v>42405</v>
      </c>
      <c r="H1" s="29">
        <f t="shared" si="0"/>
        <v>42406</v>
      </c>
      <c r="I1" s="29">
        <f t="shared" si="0"/>
        <v>42407</v>
      </c>
      <c r="J1" s="29">
        <f t="shared" si="0"/>
        <v>42408</v>
      </c>
      <c r="K1" s="29">
        <f t="shared" si="0"/>
        <v>42409</v>
      </c>
      <c r="L1" s="29">
        <f t="shared" si="0"/>
        <v>42410</v>
      </c>
      <c r="M1" s="29">
        <f t="shared" si="0"/>
        <v>42411</v>
      </c>
      <c r="N1" s="29">
        <f t="shared" si="0"/>
        <v>42412</v>
      </c>
      <c r="O1" s="29">
        <f t="shared" si="0"/>
        <v>42413</v>
      </c>
      <c r="P1" s="29">
        <f t="shared" si="0"/>
        <v>42414</v>
      </c>
      <c r="Q1" s="29">
        <f t="shared" si="0"/>
        <v>42415</v>
      </c>
      <c r="R1" s="29">
        <f t="shared" si="0"/>
        <v>42416</v>
      </c>
      <c r="S1" s="29">
        <f t="shared" si="0"/>
        <v>42417</v>
      </c>
      <c r="T1" s="29">
        <f t="shared" si="0"/>
        <v>42418</v>
      </c>
      <c r="U1" s="29">
        <f t="shared" si="0"/>
        <v>42419</v>
      </c>
      <c r="V1" s="29">
        <f t="shared" si="0"/>
        <v>42420</v>
      </c>
      <c r="W1" s="29">
        <f t="shared" si="0"/>
        <v>42421</v>
      </c>
      <c r="X1" s="29">
        <f t="shared" si="0"/>
        <v>42422</v>
      </c>
      <c r="Y1" s="29">
        <f t="shared" si="0"/>
        <v>42423</v>
      </c>
      <c r="Z1" s="29">
        <f t="shared" si="0"/>
        <v>42424</v>
      </c>
      <c r="AA1" s="29">
        <f t="shared" si="0"/>
        <v>42425</v>
      </c>
      <c r="AB1" s="29">
        <f t="shared" si="0"/>
        <v>42426</v>
      </c>
      <c r="AC1" s="29">
        <f t="shared" si="0"/>
        <v>42427</v>
      </c>
      <c r="AD1" s="29">
        <f t="shared" si="0"/>
        <v>42428</v>
      </c>
      <c r="AE1" s="29">
        <f t="shared" si="0"/>
        <v>42429</v>
      </c>
      <c r="AF1" s="2" t="s">
        <v>39</v>
      </c>
    </row>
    <row r="2" spans="1:32" s="5" customFormat="1" x14ac:dyDescent="0.2">
      <c r="A2" s="6" t="s">
        <v>1</v>
      </c>
      <c r="B2" s="6" t="s">
        <v>2</v>
      </c>
      <c r="C2" s="4"/>
      <c r="D2" s="4">
        <v>2</v>
      </c>
      <c r="E2" s="5">
        <v>0</v>
      </c>
      <c r="F2" s="4"/>
      <c r="G2" s="4">
        <v>5</v>
      </c>
      <c r="H2" s="4">
        <v>7</v>
      </c>
      <c r="J2" s="4"/>
      <c r="K2" s="4">
        <v>0</v>
      </c>
      <c r="L2" s="4">
        <v>2</v>
      </c>
      <c r="M2" s="4">
        <v>0</v>
      </c>
      <c r="N2" s="4">
        <v>2</v>
      </c>
      <c r="O2" s="4">
        <v>2</v>
      </c>
      <c r="Q2" s="4"/>
      <c r="R2" s="4">
        <v>3</v>
      </c>
      <c r="S2" s="4">
        <v>0</v>
      </c>
      <c r="T2" s="4">
        <v>0</v>
      </c>
      <c r="U2" s="4">
        <v>0</v>
      </c>
      <c r="V2" s="4">
        <v>8</v>
      </c>
      <c r="X2" s="4"/>
      <c r="Y2" s="4">
        <v>0</v>
      </c>
      <c r="Z2" s="4"/>
      <c r="AA2" s="4">
        <v>1</v>
      </c>
      <c r="AB2" s="4">
        <v>3</v>
      </c>
      <c r="AC2" s="4">
        <v>11</v>
      </c>
      <c r="AD2" s="4"/>
      <c r="AE2" s="4"/>
      <c r="AF2" s="12">
        <f>SUM(C2:AE2)</f>
        <v>46</v>
      </c>
    </row>
    <row r="3" spans="1:32" s="5" customFormat="1" x14ac:dyDescent="0.2">
      <c r="A3" s="6" t="s">
        <v>1</v>
      </c>
      <c r="B3" s="6" t="s">
        <v>3</v>
      </c>
      <c r="C3" s="4"/>
      <c r="D3" s="4">
        <v>0</v>
      </c>
      <c r="E3" s="5">
        <v>0</v>
      </c>
      <c r="F3" s="4"/>
      <c r="G3" s="4">
        <v>2</v>
      </c>
      <c r="H3" s="4">
        <v>3</v>
      </c>
      <c r="J3" s="4"/>
      <c r="K3" s="4">
        <v>0</v>
      </c>
      <c r="L3" s="4">
        <v>0</v>
      </c>
      <c r="M3" s="4">
        <v>0</v>
      </c>
      <c r="N3" s="4">
        <v>4</v>
      </c>
      <c r="O3" s="4">
        <v>2</v>
      </c>
      <c r="Q3" s="4"/>
      <c r="R3" s="4">
        <v>2</v>
      </c>
      <c r="S3" s="4">
        <v>0</v>
      </c>
      <c r="T3" s="4">
        <v>0</v>
      </c>
      <c r="U3" s="4">
        <v>0</v>
      </c>
      <c r="V3" s="4">
        <v>9</v>
      </c>
      <c r="X3" s="4"/>
      <c r="Y3" s="4">
        <v>0</v>
      </c>
      <c r="Z3" s="4"/>
      <c r="AA3" s="4">
        <v>0</v>
      </c>
      <c r="AB3" s="4">
        <v>0</v>
      </c>
      <c r="AC3" s="4">
        <v>10</v>
      </c>
      <c r="AD3" s="4"/>
      <c r="AE3" s="4"/>
      <c r="AF3" s="12">
        <f t="shared" ref="AF3:AF15" si="1">SUM(C3:AE3)</f>
        <v>32</v>
      </c>
    </row>
    <row r="4" spans="1:32" s="5" customFormat="1" x14ac:dyDescent="0.2">
      <c r="A4" s="6" t="s">
        <v>1</v>
      </c>
      <c r="B4" s="6" t="s">
        <v>4</v>
      </c>
      <c r="C4" s="4"/>
      <c r="D4" s="4">
        <v>2</v>
      </c>
      <c r="E4" s="5">
        <v>0</v>
      </c>
      <c r="F4" s="4"/>
      <c r="G4" s="4">
        <v>8</v>
      </c>
      <c r="H4" s="4">
        <v>17</v>
      </c>
      <c r="J4" s="4"/>
      <c r="K4" s="4">
        <v>7</v>
      </c>
      <c r="L4" s="4">
        <v>11</v>
      </c>
      <c r="M4" s="4">
        <v>12</v>
      </c>
      <c r="N4" s="4">
        <v>4</v>
      </c>
      <c r="O4" s="4">
        <v>33</v>
      </c>
      <c r="Q4" s="4"/>
      <c r="R4" s="4">
        <v>2</v>
      </c>
      <c r="S4" s="4">
        <v>4</v>
      </c>
      <c r="T4" s="4">
        <v>1</v>
      </c>
      <c r="U4" s="4">
        <v>0</v>
      </c>
      <c r="V4" s="4">
        <v>15</v>
      </c>
      <c r="X4" s="4"/>
      <c r="Y4" s="4">
        <v>1</v>
      </c>
      <c r="Z4" s="4"/>
      <c r="AA4" s="4">
        <v>2</v>
      </c>
      <c r="AB4" s="4">
        <v>9</v>
      </c>
      <c r="AC4" s="4">
        <v>56</v>
      </c>
      <c r="AD4" s="4"/>
      <c r="AE4" s="4"/>
      <c r="AF4" s="12">
        <f t="shared" si="1"/>
        <v>184</v>
      </c>
    </row>
    <row r="5" spans="1:32" s="5" customFormat="1" x14ac:dyDescent="0.2">
      <c r="A5" s="6" t="s">
        <v>1</v>
      </c>
      <c r="B5" s="6" t="s">
        <v>5</v>
      </c>
      <c r="C5" s="4"/>
      <c r="D5" s="4">
        <v>2</v>
      </c>
      <c r="E5" s="5">
        <v>2</v>
      </c>
      <c r="F5" s="4">
        <v>1</v>
      </c>
      <c r="G5" s="4">
        <v>11</v>
      </c>
      <c r="H5" s="4">
        <v>11</v>
      </c>
      <c r="J5" s="4"/>
      <c r="K5" s="4">
        <v>5</v>
      </c>
      <c r="L5" s="4">
        <v>2</v>
      </c>
      <c r="M5" s="4">
        <v>5</v>
      </c>
      <c r="N5" s="4">
        <v>19</v>
      </c>
      <c r="O5" s="4">
        <v>2</v>
      </c>
      <c r="Q5" s="4"/>
      <c r="R5" s="4">
        <v>4</v>
      </c>
      <c r="S5" s="4">
        <v>2</v>
      </c>
      <c r="T5" s="4">
        <v>3</v>
      </c>
      <c r="U5" s="4">
        <v>0</v>
      </c>
      <c r="V5" s="4">
        <v>3</v>
      </c>
      <c r="X5" s="4"/>
      <c r="Y5" s="4">
        <v>4</v>
      </c>
      <c r="Z5" s="4">
        <v>4</v>
      </c>
      <c r="AA5" s="4">
        <v>5</v>
      </c>
      <c r="AB5" s="4">
        <v>10</v>
      </c>
      <c r="AC5" s="4">
        <v>17</v>
      </c>
      <c r="AD5" s="4"/>
      <c r="AE5" s="4"/>
      <c r="AF5" s="12">
        <f t="shared" si="1"/>
        <v>112</v>
      </c>
    </row>
    <row r="6" spans="1:32" s="5" customFormat="1" x14ac:dyDescent="0.2">
      <c r="A6" s="6" t="s">
        <v>1</v>
      </c>
      <c r="B6" s="6" t="s">
        <v>6</v>
      </c>
      <c r="C6" s="4"/>
      <c r="D6" s="4">
        <v>5</v>
      </c>
      <c r="E6" s="4">
        <v>1</v>
      </c>
      <c r="F6" s="4"/>
      <c r="G6" s="4">
        <v>2</v>
      </c>
      <c r="H6" s="4">
        <v>9</v>
      </c>
      <c r="J6" s="4"/>
      <c r="K6" s="4">
        <v>3</v>
      </c>
      <c r="L6" s="4">
        <v>0</v>
      </c>
      <c r="M6" s="4">
        <v>0</v>
      </c>
      <c r="N6" s="4">
        <v>3</v>
      </c>
      <c r="O6" s="4">
        <v>22</v>
      </c>
      <c r="Q6" s="4"/>
      <c r="R6" s="4">
        <v>1</v>
      </c>
      <c r="S6" s="4">
        <v>2</v>
      </c>
      <c r="T6" s="4">
        <v>0</v>
      </c>
      <c r="U6" s="4">
        <v>0</v>
      </c>
      <c r="V6" s="4">
        <v>7</v>
      </c>
      <c r="X6" s="4"/>
      <c r="Y6" s="4">
        <v>2</v>
      </c>
      <c r="Z6" s="4"/>
      <c r="AA6" s="4">
        <v>2</v>
      </c>
      <c r="AB6" s="4">
        <v>5</v>
      </c>
      <c r="AC6" s="4">
        <v>27</v>
      </c>
      <c r="AD6" s="4"/>
      <c r="AE6" s="4"/>
      <c r="AF6" s="12">
        <f t="shared" si="1"/>
        <v>91</v>
      </c>
    </row>
    <row r="7" spans="1:32" s="5" customFormat="1" x14ac:dyDescent="0.2">
      <c r="A7" s="6" t="s">
        <v>1</v>
      </c>
      <c r="B7" s="6" t="s">
        <v>7</v>
      </c>
      <c r="C7" s="4"/>
      <c r="D7" s="4">
        <v>5</v>
      </c>
      <c r="E7" s="4">
        <v>1</v>
      </c>
      <c r="F7" s="4"/>
      <c r="G7" s="4">
        <v>1</v>
      </c>
      <c r="H7" s="4">
        <v>8</v>
      </c>
      <c r="J7" s="4"/>
      <c r="K7" s="4">
        <v>0</v>
      </c>
      <c r="L7" s="4">
        <v>1</v>
      </c>
      <c r="M7" s="4">
        <v>14</v>
      </c>
      <c r="N7" s="4">
        <v>0</v>
      </c>
      <c r="O7" s="4">
        <v>7</v>
      </c>
      <c r="Q7" s="4"/>
      <c r="R7" s="4">
        <v>0</v>
      </c>
      <c r="S7" s="4">
        <v>0</v>
      </c>
      <c r="T7" s="4">
        <v>0</v>
      </c>
      <c r="U7" s="4">
        <v>0</v>
      </c>
      <c r="V7" s="4">
        <v>7</v>
      </c>
      <c r="X7" s="4"/>
      <c r="Y7" s="4">
        <v>0</v>
      </c>
      <c r="Z7" s="4"/>
      <c r="AA7" s="4">
        <v>0</v>
      </c>
      <c r="AB7" s="4">
        <v>2</v>
      </c>
      <c r="AC7" s="4">
        <v>8</v>
      </c>
      <c r="AD7" s="4"/>
      <c r="AE7" s="4"/>
      <c r="AF7" s="12">
        <f t="shared" si="1"/>
        <v>54</v>
      </c>
    </row>
    <row r="8" spans="1:32" s="5" customFormat="1" x14ac:dyDescent="0.2">
      <c r="A8" s="6" t="s">
        <v>1</v>
      </c>
      <c r="B8" s="6" t="s">
        <v>8</v>
      </c>
      <c r="C8" s="4"/>
      <c r="D8" s="4">
        <v>11</v>
      </c>
      <c r="E8" s="4">
        <v>11</v>
      </c>
      <c r="F8" s="4"/>
      <c r="G8" s="4">
        <v>5</v>
      </c>
      <c r="H8" s="4">
        <v>3</v>
      </c>
      <c r="J8" s="4"/>
      <c r="K8" s="4">
        <v>0</v>
      </c>
      <c r="L8" s="4">
        <v>4</v>
      </c>
      <c r="M8" s="4">
        <v>4</v>
      </c>
      <c r="N8" s="4">
        <v>10</v>
      </c>
      <c r="O8" s="4">
        <v>6</v>
      </c>
      <c r="Q8" s="4"/>
      <c r="R8" s="4">
        <v>1</v>
      </c>
      <c r="S8" s="4">
        <v>3</v>
      </c>
      <c r="T8" s="4">
        <v>2</v>
      </c>
      <c r="U8" s="4">
        <v>0</v>
      </c>
      <c r="V8" s="4">
        <v>0</v>
      </c>
      <c r="X8" s="4"/>
      <c r="Y8" s="4">
        <v>11</v>
      </c>
      <c r="Z8" s="4">
        <v>3</v>
      </c>
      <c r="AA8" s="4">
        <v>2</v>
      </c>
      <c r="AB8" s="4">
        <v>4</v>
      </c>
      <c r="AC8" s="4">
        <v>2</v>
      </c>
      <c r="AD8" s="4"/>
      <c r="AE8" s="4"/>
      <c r="AF8" s="12">
        <f t="shared" si="1"/>
        <v>82</v>
      </c>
    </row>
    <row r="9" spans="1:32" s="5" customFormat="1" x14ac:dyDescent="0.2">
      <c r="A9" s="6" t="s">
        <v>1</v>
      </c>
      <c r="B9" s="6" t="s">
        <v>9</v>
      </c>
      <c r="C9" s="4"/>
      <c r="D9" s="4">
        <v>2</v>
      </c>
      <c r="E9" s="4">
        <v>1</v>
      </c>
      <c r="F9" s="4"/>
      <c r="G9" s="4">
        <v>21</v>
      </c>
      <c r="H9" s="4">
        <v>3</v>
      </c>
      <c r="J9" s="4"/>
      <c r="K9" s="4">
        <v>0</v>
      </c>
      <c r="L9" s="4">
        <v>8</v>
      </c>
      <c r="M9" s="4">
        <v>3</v>
      </c>
      <c r="N9" s="4">
        <v>7</v>
      </c>
      <c r="O9" s="4">
        <v>5</v>
      </c>
      <c r="Q9" s="4"/>
      <c r="R9" s="4">
        <v>0</v>
      </c>
      <c r="S9" s="4">
        <v>0</v>
      </c>
      <c r="T9" s="4">
        <v>1</v>
      </c>
      <c r="U9" s="4">
        <v>0</v>
      </c>
      <c r="V9" s="4">
        <v>0</v>
      </c>
      <c r="X9" s="4"/>
      <c r="Y9" s="4">
        <v>2</v>
      </c>
      <c r="Z9" s="4">
        <v>2</v>
      </c>
      <c r="AA9" s="4">
        <v>1</v>
      </c>
      <c r="AB9" s="4">
        <v>2</v>
      </c>
      <c r="AC9" s="4">
        <v>2</v>
      </c>
      <c r="AD9" s="4"/>
      <c r="AE9" s="4"/>
      <c r="AF9" s="12">
        <f t="shared" si="1"/>
        <v>60</v>
      </c>
    </row>
    <row r="10" spans="1:32" s="5" customFormat="1" x14ac:dyDescent="0.2">
      <c r="A10" s="6" t="s">
        <v>1</v>
      </c>
      <c r="B10" s="6" t="s">
        <v>10</v>
      </c>
      <c r="C10" s="4"/>
      <c r="D10" s="4">
        <v>4</v>
      </c>
      <c r="E10" s="4">
        <v>0</v>
      </c>
      <c r="F10" s="4"/>
      <c r="G10" s="4">
        <v>0</v>
      </c>
      <c r="H10" s="4">
        <v>3</v>
      </c>
      <c r="J10" s="4"/>
      <c r="K10" s="4">
        <v>0</v>
      </c>
      <c r="L10" s="4">
        <v>0</v>
      </c>
      <c r="M10" s="4">
        <v>1</v>
      </c>
      <c r="N10" s="4">
        <v>0</v>
      </c>
      <c r="O10" s="4">
        <v>4</v>
      </c>
      <c r="Q10" s="4"/>
      <c r="R10" s="4">
        <v>0</v>
      </c>
      <c r="S10" s="4">
        <v>0</v>
      </c>
      <c r="T10" s="4">
        <v>0</v>
      </c>
      <c r="U10" s="4">
        <v>0</v>
      </c>
      <c r="V10" s="4">
        <v>0</v>
      </c>
      <c r="X10" s="4"/>
      <c r="Y10" s="4">
        <v>0</v>
      </c>
      <c r="Z10" s="4"/>
      <c r="AA10" s="8"/>
      <c r="AB10" s="4">
        <v>3</v>
      </c>
      <c r="AC10" s="4">
        <v>2</v>
      </c>
      <c r="AD10" s="4"/>
      <c r="AE10" s="4"/>
      <c r="AF10" s="12">
        <f t="shared" si="1"/>
        <v>17</v>
      </c>
    </row>
    <row r="11" spans="1:32" s="5" customFormat="1" x14ac:dyDescent="0.2">
      <c r="A11" s="6" t="s">
        <v>1</v>
      </c>
      <c r="B11" s="6" t="s">
        <v>11</v>
      </c>
      <c r="C11" s="4"/>
      <c r="D11" s="4">
        <v>4</v>
      </c>
      <c r="E11" s="4">
        <v>1</v>
      </c>
      <c r="F11" s="4"/>
      <c r="G11" s="4">
        <v>1</v>
      </c>
      <c r="H11" s="4">
        <v>5</v>
      </c>
      <c r="J11" s="4"/>
      <c r="K11" s="4">
        <v>3</v>
      </c>
      <c r="L11" s="4">
        <v>3</v>
      </c>
      <c r="M11" s="4">
        <v>4</v>
      </c>
      <c r="N11" s="4">
        <v>4</v>
      </c>
      <c r="O11" s="4">
        <v>10</v>
      </c>
      <c r="Q11" s="4"/>
      <c r="R11" s="4">
        <v>0</v>
      </c>
      <c r="S11" s="4">
        <v>0</v>
      </c>
      <c r="T11" s="4">
        <v>3</v>
      </c>
      <c r="U11" s="4">
        <v>0</v>
      </c>
      <c r="V11" s="4">
        <v>0</v>
      </c>
      <c r="X11" s="4"/>
      <c r="Y11" s="4">
        <v>6</v>
      </c>
      <c r="Z11" s="4">
        <v>4</v>
      </c>
      <c r="AA11" s="8"/>
      <c r="AB11" s="4">
        <v>6</v>
      </c>
      <c r="AC11" s="4">
        <v>6</v>
      </c>
      <c r="AD11" s="4"/>
      <c r="AE11" s="4"/>
      <c r="AF11" s="12">
        <f t="shared" si="1"/>
        <v>60</v>
      </c>
    </row>
    <row r="12" spans="1:32" s="5" customFormat="1" x14ac:dyDescent="0.2">
      <c r="A12" s="6" t="s">
        <v>1</v>
      </c>
      <c r="B12" s="6" t="s">
        <v>12</v>
      </c>
      <c r="C12" s="4"/>
      <c r="D12" s="4">
        <v>0</v>
      </c>
      <c r="E12" s="4">
        <v>0</v>
      </c>
      <c r="F12" s="4"/>
      <c r="G12" s="4">
        <v>0</v>
      </c>
      <c r="H12" s="4">
        <v>7</v>
      </c>
      <c r="J12" s="4"/>
      <c r="K12" s="4">
        <v>0</v>
      </c>
      <c r="L12" s="4">
        <v>0</v>
      </c>
      <c r="M12" s="4">
        <v>0</v>
      </c>
      <c r="N12" s="4">
        <v>0</v>
      </c>
      <c r="O12" s="4">
        <v>0</v>
      </c>
      <c r="Q12" s="4"/>
      <c r="R12" s="4">
        <v>0</v>
      </c>
      <c r="S12" s="4">
        <v>0</v>
      </c>
      <c r="T12" s="4">
        <v>0</v>
      </c>
      <c r="U12" s="4">
        <v>0</v>
      </c>
      <c r="V12" s="4">
        <v>0</v>
      </c>
      <c r="X12" s="4"/>
      <c r="Y12" s="4">
        <v>0</v>
      </c>
      <c r="Z12" s="4"/>
      <c r="AA12" s="8"/>
      <c r="AB12" s="4">
        <v>1</v>
      </c>
      <c r="AC12" s="4">
        <v>10</v>
      </c>
      <c r="AF12" s="12">
        <f t="shared" si="1"/>
        <v>18</v>
      </c>
    </row>
    <row r="13" spans="1:32" s="5" customFormat="1" x14ac:dyDescent="0.2">
      <c r="A13" s="6" t="s">
        <v>1</v>
      </c>
      <c r="B13" s="6" t="s">
        <v>13</v>
      </c>
      <c r="C13" s="4"/>
      <c r="D13" s="4">
        <v>0</v>
      </c>
      <c r="E13" s="4">
        <v>0</v>
      </c>
      <c r="F13" s="4"/>
      <c r="G13" s="4">
        <v>0</v>
      </c>
      <c r="H13" s="4">
        <v>0</v>
      </c>
      <c r="J13" s="4"/>
      <c r="K13" s="4">
        <v>0</v>
      </c>
      <c r="L13" s="4">
        <v>8</v>
      </c>
      <c r="M13" s="4">
        <v>0</v>
      </c>
      <c r="N13" s="4">
        <v>0</v>
      </c>
      <c r="O13" s="4">
        <v>0</v>
      </c>
      <c r="P13" s="4"/>
      <c r="Q13" s="4"/>
      <c r="R13" s="4">
        <v>0</v>
      </c>
      <c r="S13" s="4">
        <v>0</v>
      </c>
      <c r="T13" s="4">
        <v>0</v>
      </c>
      <c r="U13" s="4">
        <v>0</v>
      </c>
      <c r="V13" s="4">
        <v>0</v>
      </c>
      <c r="X13" s="4"/>
      <c r="Y13" s="4">
        <v>0</v>
      </c>
      <c r="Z13" s="4"/>
      <c r="AA13" s="8"/>
      <c r="AB13" s="4">
        <v>0</v>
      </c>
      <c r="AC13" s="4">
        <v>0</v>
      </c>
      <c r="AF13" s="12">
        <f t="shared" si="1"/>
        <v>8</v>
      </c>
    </row>
    <row r="14" spans="1:32" s="5" customFormat="1" x14ac:dyDescent="0.2">
      <c r="A14" s="6" t="s">
        <v>1</v>
      </c>
      <c r="B14" s="6" t="s">
        <v>14</v>
      </c>
      <c r="C14" s="4"/>
      <c r="D14" s="4">
        <v>0</v>
      </c>
      <c r="E14" s="4">
        <v>0</v>
      </c>
      <c r="F14" s="4"/>
      <c r="G14" s="4">
        <v>0</v>
      </c>
      <c r="H14" s="4">
        <v>0</v>
      </c>
      <c r="J14" s="4"/>
      <c r="K14" s="4">
        <v>0</v>
      </c>
      <c r="L14" s="4">
        <v>0</v>
      </c>
      <c r="M14" s="4">
        <v>0</v>
      </c>
      <c r="N14" s="4">
        <v>0</v>
      </c>
      <c r="O14" s="4">
        <v>0</v>
      </c>
      <c r="Q14" s="4"/>
      <c r="R14" s="4">
        <v>0</v>
      </c>
      <c r="S14" s="4">
        <v>0</v>
      </c>
      <c r="T14" s="4">
        <v>0</v>
      </c>
      <c r="U14" s="4">
        <v>0</v>
      </c>
      <c r="V14" s="4">
        <v>0</v>
      </c>
      <c r="X14" s="4"/>
      <c r="Y14" s="4">
        <v>0</v>
      </c>
      <c r="Z14" s="4"/>
      <c r="AA14" s="4"/>
      <c r="AB14" s="4">
        <v>0</v>
      </c>
      <c r="AC14" s="4">
        <v>0</v>
      </c>
      <c r="AF14" s="12">
        <f t="shared" si="1"/>
        <v>0</v>
      </c>
    </row>
    <row r="15" spans="1:32" s="11" customFormat="1" x14ac:dyDescent="0.2">
      <c r="A15" s="30" t="s">
        <v>1</v>
      </c>
      <c r="B15" s="9" t="s">
        <v>15</v>
      </c>
      <c r="C15" s="12">
        <f>SUM(C2:C14)</f>
        <v>0</v>
      </c>
      <c r="D15" s="12">
        <f t="shared" ref="D15:AE15" si="2">SUM(D2:D14)</f>
        <v>37</v>
      </c>
      <c r="E15" s="12">
        <f t="shared" si="2"/>
        <v>17</v>
      </c>
      <c r="F15" s="12">
        <f t="shared" si="2"/>
        <v>1</v>
      </c>
      <c r="G15" s="12">
        <f t="shared" si="2"/>
        <v>56</v>
      </c>
      <c r="H15" s="12">
        <f t="shared" si="2"/>
        <v>76</v>
      </c>
      <c r="I15" s="12">
        <f t="shared" si="2"/>
        <v>0</v>
      </c>
      <c r="J15" s="12">
        <f t="shared" si="2"/>
        <v>0</v>
      </c>
      <c r="K15" s="12">
        <f t="shared" si="2"/>
        <v>18</v>
      </c>
      <c r="L15" s="12">
        <f t="shared" si="2"/>
        <v>39</v>
      </c>
      <c r="M15" s="12">
        <f t="shared" si="2"/>
        <v>43</v>
      </c>
      <c r="N15" s="12">
        <f t="shared" si="2"/>
        <v>53</v>
      </c>
      <c r="O15" s="12">
        <f t="shared" si="2"/>
        <v>93</v>
      </c>
      <c r="P15" s="12">
        <f t="shared" si="2"/>
        <v>0</v>
      </c>
      <c r="Q15" s="12">
        <f t="shared" si="2"/>
        <v>0</v>
      </c>
      <c r="R15" s="12">
        <f t="shared" si="2"/>
        <v>13</v>
      </c>
      <c r="S15" s="12">
        <f t="shared" si="2"/>
        <v>11</v>
      </c>
      <c r="T15" s="12">
        <f t="shared" si="2"/>
        <v>10</v>
      </c>
      <c r="U15" s="12">
        <f t="shared" si="2"/>
        <v>0</v>
      </c>
      <c r="V15" s="12">
        <f t="shared" si="2"/>
        <v>49</v>
      </c>
      <c r="W15" s="12">
        <f t="shared" si="2"/>
        <v>0</v>
      </c>
      <c r="X15" s="12">
        <f t="shared" si="2"/>
        <v>0</v>
      </c>
      <c r="Y15" s="12">
        <f t="shared" si="2"/>
        <v>26</v>
      </c>
      <c r="Z15" s="12">
        <f t="shared" si="2"/>
        <v>13</v>
      </c>
      <c r="AA15" s="12">
        <f t="shared" si="2"/>
        <v>13</v>
      </c>
      <c r="AB15" s="12">
        <f t="shared" si="2"/>
        <v>45</v>
      </c>
      <c r="AC15" s="12">
        <f t="shared" si="2"/>
        <v>151</v>
      </c>
      <c r="AD15" s="12">
        <f t="shared" si="2"/>
        <v>0</v>
      </c>
      <c r="AE15" s="12">
        <f t="shared" si="2"/>
        <v>0</v>
      </c>
      <c r="AF15" s="12">
        <f t="shared" si="1"/>
        <v>764</v>
      </c>
    </row>
    <row r="16" spans="1:32" s="11" customFormat="1" x14ac:dyDescent="0.2">
      <c r="A16" s="30"/>
      <c r="B16" s="9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s="5" customFormat="1" x14ac:dyDescent="0.2">
      <c r="A17" s="6" t="s">
        <v>16</v>
      </c>
      <c r="B17" s="6" t="s">
        <v>37</v>
      </c>
      <c r="C17" s="5">
        <v>5</v>
      </c>
      <c r="D17" s="5">
        <v>13</v>
      </c>
      <c r="E17" s="5">
        <f>1+5+5</f>
        <v>11</v>
      </c>
      <c r="F17" s="4">
        <v>34</v>
      </c>
      <c r="G17" s="5">
        <v>18</v>
      </c>
      <c r="H17" s="5">
        <v>23</v>
      </c>
      <c r="J17" s="5">
        <f>7</f>
        <v>7</v>
      </c>
      <c r="K17" s="5">
        <v>29</v>
      </c>
      <c r="L17" s="5">
        <v>15</v>
      </c>
      <c r="M17" s="5">
        <v>29</v>
      </c>
      <c r="N17" s="5">
        <f>8+1+2</f>
        <v>11</v>
      </c>
      <c r="O17" s="5">
        <f>7+6</f>
        <v>13</v>
      </c>
      <c r="Q17" s="4">
        <f>6+6</f>
        <v>12</v>
      </c>
      <c r="R17" s="5">
        <v>33</v>
      </c>
      <c r="S17" s="5">
        <v>16</v>
      </c>
      <c r="T17" s="5">
        <v>11</v>
      </c>
      <c r="U17" s="5">
        <v>35</v>
      </c>
      <c r="V17" s="5">
        <v>7</v>
      </c>
      <c r="X17" s="5">
        <v>15</v>
      </c>
      <c r="Y17" s="5">
        <v>25</v>
      </c>
      <c r="Z17" s="5">
        <v>23</v>
      </c>
      <c r="AA17" s="5">
        <v>42</v>
      </c>
      <c r="AB17" s="4">
        <v>19</v>
      </c>
      <c r="AC17" s="5">
        <v>26</v>
      </c>
      <c r="AF17" s="12">
        <f t="shared" ref="AF17:AF38" si="3">SUM(C17:AE17)</f>
        <v>472</v>
      </c>
    </row>
    <row r="18" spans="1:32" s="5" customFormat="1" x14ac:dyDescent="0.2">
      <c r="A18" s="5" t="s">
        <v>34</v>
      </c>
      <c r="B18" s="6" t="s">
        <v>17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/>
      <c r="J18" s="4"/>
      <c r="K18" s="4">
        <v>0</v>
      </c>
      <c r="L18" s="4">
        <v>0</v>
      </c>
      <c r="M18" s="4">
        <v>0</v>
      </c>
      <c r="N18" s="4">
        <v>10</v>
      </c>
      <c r="O18" s="4">
        <v>0</v>
      </c>
      <c r="P18" s="4"/>
      <c r="Q18" s="4"/>
      <c r="R18" s="4">
        <v>0</v>
      </c>
      <c r="S18" s="4">
        <v>0</v>
      </c>
      <c r="T18" s="4">
        <v>0</v>
      </c>
      <c r="U18" s="4">
        <v>0</v>
      </c>
      <c r="V18" s="4"/>
      <c r="W18" s="4"/>
      <c r="X18" s="4"/>
      <c r="Y18" s="4">
        <v>13</v>
      </c>
      <c r="Z18" s="5">
        <v>0</v>
      </c>
      <c r="AA18" s="5">
        <v>14</v>
      </c>
      <c r="AB18" s="4">
        <v>0</v>
      </c>
      <c r="AC18" s="4">
        <v>0</v>
      </c>
      <c r="AF18" s="12">
        <f t="shared" si="3"/>
        <v>37</v>
      </c>
    </row>
    <row r="19" spans="1:32" s="5" customFormat="1" x14ac:dyDescent="0.2">
      <c r="A19" s="5" t="s">
        <v>34</v>
      </c>
      <c r="B19" s="6" t="s">
        <v>18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/>
      <c r="J19" s="4"/>
      <c r="K19" s="4">
        <v>0</v>
      </c>
      <c r="L19" s="4">
        <v>60</v>
      </c>
      <c r="M19" s="4">
        <v>0</v>
      </c>
      <c r="N19" s="4">
        <v>19</v>
      </c>
      <c r="O19" s="4">
        <v>0</v>
      </c>
      <c r="P19" s="4"/>
      <c r="Q19" s="4"/>
      <c r="R19" s="4">
        <v>0</v>
      </c>
      <c r="S19" s="4">
        <v>0</v>
      </c>
      <c r="T19" s="4">
        <v>0</v>
      </c>
      <c r="U19" s="4">
        <v>0</v>
      </c>
      <c r="V19" s="4"/>
      <c r="W19" s="4"/>
      <c r="X19" s="4"/>
      <c r="Y19" s="4">
        <v>0</v>
      </c>
      <c r="Z19" s="5">
        <v>0</v>
      </c>
      <c r="AA19" s="5">
        <v>0</v>
      </c>
      <c r="AB19" s="4">
        <v>0</v>
      </c>
      <c r="AC19" s="4">
        <v>0</v>
      </c>
      <c r="AF19" s="12">
        <f t="shared" si="3"/>
        <v>79</v>
      </c>
    </row>
    <row r="20" spans="1:32" s="5" customFormat="1" x14ac:dyDescent="0.2">
      <c r="A20" s="5" t="s">
        <v>34</v>
      </c>
      <c r="B20" s="6" t="s">
        <v>19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/>
      <c r="J20" s="4"/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/>
      <c r="Q20" s="4"/>
      <c r="R20" s="4">
        <v>0</v>
      </c>
      <c r="S20" s="4">
        <v>0</v>
      </c>
      <c r="T20" s="4">
        <v>0</v>
      </c>
      <c r="U20" s="4">
        <v>0</v>
      </c>
      <c r="V20" s="4"/>
      <c r="W20" s="4"/>
      <c r="X20" s="4"/>
      <c r="Y20" s="4">
        <v>0</v>
      </c>
      <c r="Z20" s="5">
        <v>53</v>
      </c>
      <c r="AA20" s="5">
        <v>0</v>
      </c>
      <c r="AB20" s="4">
        <v>0</v>
      </c>
      <c r="AC20" s="4">
        <v>0</v>
      </c>
      <c r="AF20" s="12">
        <f t="shared" si="3"/>
        <v>53</v>
      </c>
    </row>
    <row r="21" spans="1:32" s="5" customFormat="1" x14ac:dyDescent="0.2">
      <c r="A21" s="5" t="s">
        <v>34</v>
      </c>
      <c r="B21" s="6" t="s">
        <v>20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/>
      <c r="J21" s="4"/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/>
      <c r="Q21" s="4"/>
      <c r="R21" s="4">
        <v>0</v>
      </c>
      <c r="S21" s="4">
        <v>0</v>
      </c>
      <c r="T21" s="4">
        <v>0</v>
      </c>
      <c r="U21" s="4">
        <v>0</v>
      </c>
      <c r="V21" s="4"/>
      <c r="W21" s="4"/>
      <c r="X21" s="4"/>
      <c r="Y21" s="4">
        <v>0</v>
      </c>
      <c r="Z21" s="5">
        <v>0</v>
      </c>
      <c r="AA21" s="5">
        <v>0</v>
      </c>
      <c r="AB21" s="4">
        <v>0</v>
      </c>
      <c r="AC21" s="4">
        <v>0</v>
      </c>
      <c r="AF21" s="12">
        <f t="shared" si="3"/>
        <v>0</v>
      </c>
    </row>
    <row r="22" spans="1:32" s="5" customFormat="1" x14ac:dyDescent="0.2">
      <c r="A22" s="5" t="s">
        <v>34</v>
      </c>
      <c r="B22" s="6" t="s">
        <v>21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/>
      <c r="J22" s="4"/>
      <c r="K22" s="4">
        <v>0</v>
      </c>
      <c r="L22" s="4">
        <v>30</v>
      </c>
      <c r="M22" s="4">
        <v>0</v>
      </c>
      <c r="N22" s="4">
        <f>10+8</f>
        <v>18</v>
      </c>
      <c r="O22" s="4">
        <v>0</v>
      </c>
      <c r="P22" s="4"/>
      <c r="Q22" s="4"/>
      <c r="R22" s="4">
        <v>0</v>
      </c>
      <c r="S22" s="4">
        <v>0</v>
      </c>
      <c r="T22" s="4">
        <v>0</v>
      </c>
      <c r="U22" s="4">
        <v>0</v>
      </c>
      <c r="V22" s="4"/>
      <c r="W22" s="4"/>
      <c r="X22" s="4"/>
      <c r="Y22" s="4">
        <v>2</v>
      </c>
      <c r="Z22" s="5">
        <v>5</v>
      </c>
      <c r="AA22" s="5">
        <v>5</v>
      </c>
      <c r="AB22" s="4">
        <v>0</v>
      </c>
      <c r="AC22" s="4">
        <v>0</v>
      </c>
      <c r="AF22" s="12">
        <f t="shared" si="3"/>
        <v>60</v>
      </c>
    </row>
    <row r="23" spans="1:32" s="5" customFormat="1" x14ac:dyDescent="0.2">
      <c r="A23" s="6" t="s">
        <v>25</v>
      </c>
      <c r="B23" s="6" t="s">
        <v>23</v>
      </c>
      <c r="D23" s="4">
        <v>0</v>
      </c>
      <c r="E23" s="4">
        <v>0</v>
      </c>
      <c r="F23" s="4">
        <v>45</v>
      </c>
      <c r="G23" s="4">
        <v>0</v>
      </c>
      <c r="H23" s="4">
        <v>0</v>
      </c>
      <c r="I23" s="4"/>
      <c r="J23" s="4"/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/>
      <c r="Q23" s="4"/>
      <c r="R23" s="4">
        <v>0</v>
      </c>
      <c r="S23" s="4">
        <v>0</v>
      </c>
      <c r="T23" s="4">
        <v>0</v>
      </c>
      <c r="U23" s="4">
        <v>0</v>
      </c>
      <c r="V23" s="4"/>
      <c r="X23" s="4"/>
      <c r="Y23" s="4">
        <v>0</v>
      </c>
      <c r="Z23" s="5">
        <v>0</v>
      </c>
      <c r="AA23" s="5">
        <v>0</v>
      </c>
      <c r="AB23" s="4">
        <v>0</v>
      </c>
      <c r="AC23" s="4">
        <v>0</v>
      </c>
      <c r="AF23" s="12">
        <f t="shared" si="3"/>
        <v>45</v>
      </c>
    </row>
    <row r="24" spans="1:32" s="5" customFormat="1" x14ac:dyDescent="0.2">
      <c r="A24" s="6" t="s">
        <v>25</v>
      </c>
      <c r="B24" s="6" t="s">
        <v>24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/>
      <c r="J24" s="4"/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/>
      <c r="Q24" s="4"/>
      <c r="R24" s="4">
        <v>0</v>
      </c>
      <c r="S24" s="4">
        <v>0</v>
      </c>
      <c r="T24" s="4">
        <v>0</v>
      </c>
      <c r="U24" s="4">
        <v>0</v>
      </c>
      <c r="V24" s="4"/>
      <c r="X24" s="4"/>
      <c r="Y24" s="4">
        <v>0</v>
      </c>
      <c r="Z24" s="5">
        <v>0</v>
      </c>
      <c r="AA24" s="5">
        <v>0</v>
      </c>
      <c r="AB24" s="4">
        <v>0</v>
      </c>
      <c r="AC24" s="4">
        <v>0</v>
      </c>
      <c r="AF24" s="12">
        <f t="shared" si="3"/>
        <v>0</v>
      </c>
    </row>
    <row r="25" spans="1:32" s="5" customFormat="1" ht="16.25" customHeight="1" x14ac:dyDescent="0.2">
      <c r="A25" s="6" t="s">
        <v>35</v>
      </c>
      <c r="B25" s="6" t="s">
        <v>23</v>
      </c>
      <c r="D25" s="4">
        <v>65</v>
      </c>
      <c r="E25" s="5">
        <v>0</v>
      </c>
      <c r="F25" s="5">
        <v>0</v>
      </c>
      <c r="G25" s="4">
        <v>0</v>
      </c>
      <c r="H25" s="4">
        <f>72+68</f>
        <v>140</v>
      </c>
      <c r="I25" s="4"/>
      <c r="J25" s="4" t="s">
        <v>0</v>
      </c>
      <c r="K25" s="4">
        <v>18</v>
      </c>
      <c r="L25" s="4">
        <v>8</v>
      </c>
      <c r="M25" s="10">
        <v>10</v>
      </c>
      <c r="N25" s="4">
        <v>0</v>
      </c>
      <c r="O25" s="4">
        <v>0</v>
      </c>
      <c r="P25" s="4"/>
      <c r="Q25" s="4">
        <v>6</v>
      </c>
      <c r="R25" s="4">
        <v>19</v>
      </c>
      <c r="S25" s="4">
        <v>0</v>
      </c>
      <c r="T25" s="4">
        <v>0</v>
      </c>
      <c r="U25" s="4">
        <v>285</v>
      </c>
      <c r="V25" s="4"/>
      <c r="W25" s="4"/>
      <c r="X25" s="4">
        <v>6</v>
      </c>
      <c r="Y25" s="4">
        <v>5</v>
      </c>
      <c r="Z25" s="5">
        <v>1</v>
      </c>
      <c r="AA25" s="5">
        <v>2</v>
      </c>
      <c r="AB25" s="4">
        <v>0</v>
      </c>
      <c r="AC25" s="4">
        <v>0</v>
      </c>
      <c r="AF25" s="12">
        <f t="shared" si="3"/>
        <v>565</v>
      </c>
    </row>
    <row r="26" spans="1:32" s="5" customFormat="1" x14ac:dyDescent="0.2">
      <c r="A26" s="6" t="s">
        <v>35</v>
      </c>
      <c r="B26" s="6" t="s">
        <v>24</v>
      </c>
      <c r="D26" s="4">
        <v>0</v>
      </c>
      <c r="E26" s="5">
        <v>0</v>
      </c>
      <c r="F26" s="5">
        <v>0</v>
      </c>
      <c r="G26" s="4">
        <v>0</v>
      </c>
      <c r="H26" s="4">
        <f>49+40</f>
        <v>89</v>
      </c>
      <c r="I26" s="4"/>
      <c r="J26" s="4"/>
      <c r="K26" s="4">
        <v>0</v>
      </c>
      <c r="L26" s="4">
        <v>0</v>
      </c>
      <c r="M26" s="10">
        <v>0</v>
      </c>
      <c r="N26" s="4">
        <v>0</v>
      </c>
      <c r="O26" s="4">
        <v>0</v>
      </c>
      <c r="P26" s="4"/>
      <c r="Q26" s="4"/>
      <c r="R26" s="4">
        <v>0</v>
      </c>
      <c r="S26" s="4">
        <v>0</v>
      </c>
      <c r="T26" s="4">
        <v>0</v>
      </c>
      <c r="U26" s="4">
        <v>0</v>
      </c>
      <c r="V26" s="4"/>
      <c r="W26" s="4"/>
      <c r="X26" s="4"/>
      <c r="Y26" s="4">
        <v>0</v>
      </c>
      <c r="Z26" s="5">
        <v>0</v>
      </c>
      <c r="AA26" s="5">
        <v>0</v>
      </c>
      <c r="AB26" s="4">
        <v>0</v>
      </c>
      <c r="AC26" s="4">
        <v>0</v>
      </c>
      <c r="AF26" s="12">
        <f t="shared" si="3"/>
        <v>89</v>
      </c>
    </row>
    <row r="27" spans="1:32" s="5" customFormat="1" x14ac:dyDescent="0.2">
      <c r="A27" s="6" t="s">
        <v>26</v>
      </c>
      <c r="B27" s="6" t="s">
        <v>40</v>
      </c>
      <c r="AF27" s="12">
        <f t="shared" si="3"/>
        <v>0</v>
      </c>
    </row>
    <row r="28" spans="1:32" s="5" customFormat="1" x14ac:dyDescent="0.2">
      <c r="A28" s="6" t="s">
        <v>28</v>
      </c>
      <c r="B28" s="6" t="s">
        <v>23</v>
      </c>
      <c r="F28" s="5">
        <f>7+11</f>
        <v>18</v>
      </c>
      <c r="G28" s="5">
        <f>12+17</f>
        <v>29</v>
      </c>
      <c r="AF28" s="12">
        <f t="shared" si="3"/>
        <v>47</v>
      </c>
    </row>
    <row r="29" spans="1:32" s="5" customFormat="1" x14ac:dyDescent="0.2">
      <c r="A29" s="6" t="s">
        <v>28</v>
      </c>
      <c r="B29" s="6" t="s">
        <v>24</v>
      </c>
      <c r="F29" s="5">
        <f>20+23</f>
        <v>43</v>
      </c>
      <c r="G29" s="5">
        <f>15+23</f>
        <v>38</v>
      </c>
      <c r="AF29" s="12">
        <f t="shared" si="3"/>
        <v>81</v>
      </c>
    </row>
    <row r="30" spans="1:32" s="5" customFormat="1" x14ac:dyDescent="0.2">
      <c r="A30" s="6" t="s">
        <v>27</v>
      </c>
      <c r="B30" s="6" t="s">
        <v>23</v>
      </c>
      <c r="K30" s="5">
        <v>26</v>
      </c>
      <c r="AF30" s="12">
        <f t="shared" si="3"/>
        <v>26</v>
      </c>
    </row>
    <row r="31" spans="1:32" s="5" customFormat="1" x14ac:dyDescent="0.2">
      <c r="A31" s="6" t="s">
        <v>27</v>
      </c>
      <c r="B31" s="6" t="s">
        <v>24</v>
      </c>
      <c r="K31" s="5">
        <v>44</v>
      </c>
      <c r="AF31" s="12">
        <f t="shared" si="3"/>
        <v>44</v>
      </c>
    </row>
    <row r="32" spans="1:32" s="5" customFormat="1" x14ac:dyDescent="0.2">
      <c r="A32" s="6" t="s">
        <v>22</v>
      </c>
      <c r="B32" s="6" t="s">
        <v>23</v>
      </c>
      <c r="T32" s="5">
        <v>7</v>
      </c>
      <c r="AF32" s="12">
        <f t="shared" si="3"/>
        <v>7</v>
      </c>
    </row>
    <row r="33" spans="1:32" s="5" customFormat="1" x14ac:dyDescent="0.2">
      <c r="A33" s="6" t="s">
        <v>22</v>
      </c>
      <c r="B33" s="6" t="s">
        <v>24</v>
      </c>
      <c r="T33" s="5">
        <v>14</v>
      </c>
      <c r="AF33" s="12">
        <f t="shared" si="3"/>
        <v>14</v>
      </c>
    </row>
    <row r="34" spans="1:32" s="5" customFormat="1" x14ac:dyDescent="0.2">
      <c r="A34" s="6" t="s">
        <v>29</v>
      </c>
      <c r="B34" s="6" t="s">
        <v>23</v>
      </c>
      <c r="F34" s="5">
        <v>78</v>
      </c>
      <c r="M34" s="5">
        <f>247+82</f>
        <v>329</v>
      </c>
      <c r="T34" s="5">
        <v>40</v>
      </c>
      <c r="AA34" s="5">
        <f>243+130</f>
        <v>373</v>
      </c>
      <c r="AF34" s="12">
        <f t="shared" si="3"/>
        <v>820</v>
      </c>
    </row>
    <row r="35" spans="1:32" s="5" customFormat="1" x14ac:dyDescent="0.2">
      <c r="A35" s="6" t="s">
        <v>29</v>
      </c>
      <c r="B35" s="6" t="s">
        <v>24</v>
      </c>
      <c r="F35" s="5">
        <v>29</v>
      </c>
      <c r="M35" s="5">
        <v>106</v>
      </c>
      <c r="T35" s="5">
        <v>27</v>
      </c>
      <c r="AA35" s="5">
        <f>195+150</f>
        <v>345</v>
      </c>
      <c r="AF35" s="12">
        <f t="shared" si="3"/>
        <v>507</v>
      </c>
    </row>
    <row r="36" spans="1:32" s="5" customFormat="1" x14ac:dyDescent="0.2">
      <c r="A36" s="6" t="s">
        <v>30</v>
      </c>
      <c r="B36" s="6" t="s">
        <v>23</v>
      </c>
      <c r="D36" s="5">
        <v>0</v>
      </c>
      <c r="E36" s="5">
        <v>0</v>
      </c>
      <c r="F36" s="5">
        <v>0</v>
      </c>
      <c r="G36" s="5">
        <v>0</v>
      </c>
      <c r="H36" s="5">
        <f>14+16+26</f>
        <v>56</v>
      </c>
      <c r="K36" s="5">
        <v>0</v>
      </c>
      <c r="L36" s="5">
        <v>0</v>
      </c>
      <c r="M36" s="5">
        <v>0</v>
      </c>
      <c r="N36" s="5">
        <v>0</v>
      </c>
      <c r="O36" s="5">
        <f>7+17+16</f>
        <v>40</v>
      </c>
      <c r="R36" s="5">
        <v>0</v>
      </c>
      <c r="S36" s="5">
        <v>0</v>
      </c>
      <c r="T36" s="5">
        <v>0</v>
      </c>
      <c r="U36" s="5">
        <v>0</v>
      </c>
      <c r="V36" s="5">
        <f>18+22+6</f>
        <v>46</v>
      </c>
      <c r="Y36" s="5">
        <v>0</v>
      </c>
      <c r="Z36" s="5">
        <v>0</v>
      </c>
      <c r="AA36" s="5">
        <v>0</v>
      </c>
      <c r="AB36" s="5">
        <v>0</v>
      </c>
      <c r="AC36" s="5">
        <f>17+8</f>
        <v>25</v>
      </c>
      <c r="AF36" s="12">
        <f t="shared" si="3"/>
        <v>167</v>
      </c>
    </row>
    <row r="37" spans="1:32" s="5" customFormat="1" x14ac:dyDescent="0.2">
      <c r="A37" s="6" t="s">
        <v>30</v>
      </c>
      <c r="B37" s="6" t="s">
        <v>24</v>
      </c>
      <c r="D37" s="5">
        <v>0</v>
      </c>
      <c r="E37" s="5">
        <v>0</v>
      </c>
      <c r="F37" s="5">
        <v>0</v>
      </c>
      <c r="G37" s="5">
        <v>0</v>
      </c>
      <c r="H37" s="5">
        <f>8+15+15</f>
        <v>38</v>
      </c>
      <c r="K37" s="5">
        <v>0</v>
      </c>
      <c r="L37" s="5">
        <v>0</v>
      </c>
      <c r="M37" s="5">
        <v>0</v>
      </c>
      <c r="N37" s="5">
        <v>0</v>
      </c>
      <c r="O37" s="5">
        <f>5+12+11</f>
        <v>28</v>
      </c>
      <c r="R37" s="5">
        <v>0</v>
      </c>
      <c r="S37" s="5">
        <v>0</v>
      </c>
      <c r="T37" s="5">
        <v>0</v>
      </c>
      <c r="U37" s="5">
        <v>0</v>
      </c>
      <c r="V37" s="5">
        <f>14+10+5</f>
        <v>29</v>
      </c>
      <c r="Y37" s="5">
        <v>0</v>
      </c>
      <c r="Z37" s="5">
        <v>0</v>
      </c>
      <c r="AA37" s="5">
        <v>0</v>
      </c>
      <c r="AB37" s="5">
        <v>0</v>
      </c>
      <c r="AC37" s="5">
        <f>10+5</f>
        <v>15</v>
      </c>
      <c r="AF37" s="12">
        <f t="shared" si="3"/>
        <v>110</v>
      </c>
    </row>
    <row r="38" spans="1:32" s="5" customFormat="1" x14ac:dyDescent="0.2">
      <c r="A38" s="6" t="s">
        <v>31</v>
      </c>
      <c r="B38" s="6" t="s">
        <v>36</v>
      </c>
      <c r="D38" s="5">
        <v>0</v>
      </c>
      <c r="E38" s="5">
        <v>0</v>
      </c>
      <c r="F38" s="5">
        <f>25+25</f>
        <v>50</v>
      </c>
      <c r="G38" s="5">
        <v>0</v>
      </c>
      <c r="H38" s="5">
        <v>0</v>
      </c>
      <c r="M38" s="5">
        <v>36</v>
      </c>
      <c r="N38" s="5">
        <v>0</v>
      </c>
      <c r="O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Y38" s="5">
        <v>0</v>
      </c>
      <c r="Z38" s="5">
        <v>50</v>
      </c>
      <c r="AA38" s="5">
        <v>0</v>
      </c>
      <c r="AB38" s="5">
        <v>0</v>
      </c>
      <c r="AC38" s="5">
        <f>11+9+4</f>
        <v>24</v>
      </c>
      <c r="AF38" s="12">
        <f t="shared" si="3"/>
        <v>160</v>
      </c>
    </row>
    <row r="39" spans="1:32" s="5" customFormat="1" x14ac:dyDescent="0.2">
      <c r="A39" s="31" t="s">
        <v>39</v>
      </c>
      <c r="B39" s="31" t="s">
        <v>38</v>
      </c>
      <c r="C39" s="12">
        <f t="shared" ref="C39:AD39" si="4">SUM(C17:C38)+C15</f>
        <v>5</v>
      </c>
      <c r="D39" s="12">
        <f t="shared" si="4"/>
        <v>115</v>
      </c>
      <c r="E39" s="12">
        <f t="shared" si="4"/>
        <v>28</v>
      </c>
      <c r="F39" s="12">
        <f t="shared" si="4"/>
        <v>298</v>
      </c>
      <c r="G39" s="12">
        <f t="shared" si="4"/>
        <v>141</v>
      </c>
      <c r="H39" s="12">
        <f t="shared" si="4"/>
        <v>422</v>
      </c>
      <c r="I39" s="12">
        <f t="shared" si="4"/>
        <v>0</v>
      </c>
      <c r="J39" s="12">
        <f t="shared" si="4"/>
        <v>7</v>
      </c>
      <c r="K39" s="12">
        <f t="shared" si="4"/>
        <v>135</v>
      </c>
      <c r="L39" s="12">
        <f t="shared" si="4"/>
        <v>152</v>
      </c>
      <c r="M39" s="12">
        <f t="shared" si="4"/>
        <v>553</v>
      </c>
      <c r="N39" s="12">
        <f t="shared" si="4"/>
        <v>111</v>
      </c>
      <c r="O39" s="12">
        <f t="shared" si="4"/>
        <v>174</v>
      </c>
      <c r="P39" s="12">
        <f t="shared" si="4"/>
        <v>0</v>
      </c>
      <c r="Q39" s="12">
        <f t="shared" si="4"/>
        <v>18</v>
      </c>
      <c r="R39" s="12">
        <f t="shared" si="4"/>
        <v>65</v>
      </c>
      <c r="S39" s="12">
        <f t="shared" si="4"/>
        <v>27</v>
      </c>
      <c r="T39" s="12">
        <f t="shared" si="4"/>
        <v>109</v>
      </c>
      <c r="U39" s="12">
        <f t="shared" si="4"/>
        <v>320</v>
      </c>
      <c r="V39" s="12">
        <f t="shared" si="4"/>
        <v>131</v>
      </c>
      <c r="W39" s="12">
        <f t="shared" si="4"/>
        <v>0</v>
      </c>
      <c r="X39" s="12">
        <f t="shared" si="4"/>
        <v>21</v>
      </c>
      <c r="Y39" s="12">
        <f t="shared" si="4"/>
        <v>71</v>
      </c>
      <c r="Z39" s="12">
        <f t="shared" si="4"/>
        <v>145</v>
      </c>
      <c r="AA39" s="12">
        <f t="shared" si="4"/>
        <v>794</v>
      </c>
      <c r="AB39" s="12">
        <f t="shared" si="4"/>
        <v>64</v>
      </c>
      <c r="AC39" s="12">
        <f t="shared" si="4"/>
        <v>241</v>
      </c>
      <c r="AD39" s="12">
        <f t="shared" si="4"/>
        <v>0</v>
      </c>
      <c r="AE39" s="12">
        <f>SUM(AE17:AE38)+AE15</f>
        <v>0</v>
      </c>
      <c r="AF39" s="12">
        <f t="shared" ref="AF39" si="5">SUM(A39:AE39)</f>
        <v>4147</v>
      </c>
    </row>
    <row r="40" spans="1:32" s="13" customFormat="1" x14ac:dyDescent="0.2">
      <c r="A40" s="17"/>
      <c r="B40" s="18"/>
      <c r="W40" s="14"/>
      <c r="AF40" s="11"/>
    </row>
    <row r="41" spans="1:32" s="13" customFormat="1" x14ac:dyDescent="0.2">
      <c r="A41" s="17"/>
      <c r="B41" s="18"/>
      <c r="W41" s="14"/>
      <c r="AF41" s="11"/>
    </row>
    <row r="42" spans="1:32" s="13" customFormat="1" x14ac:dyDescent="0.2">
      <c r="A42" s="17"/>
      <c r="B42" s="18"/>
      <c r="W42" s="14"/>
      <c r="AF42" s="30"/>
    </row>
    <row r="43" spans="1:32" s="13" customFormat="1" x14ac:dyDescent="0.2">
      <c r="A43" s="17"/>
      <c r="B43" s="18"/>
      <c r="W43" s="14"/>
      <c r="AF43" s="11"/>
    </row>
    <row r="44" spans="1:32" s="13" customFormat="1" x14ac:dyDescent="0.2">
      <c r="A44" s="17"/>
      <c r="B44" s="18"/>
      <c r="E44" s="14"/>
      <c r="W44" s="14"/>
      <c r="AF44" s="11"/>
    </row>
    <row r="45" spans="1:32" s="13" customFormat="1" x14ac:dyDescent="0.2">
      <c r="A45" s="17"/>
      <c r="B45" s="18"/>
      <c r="E45" s="14"/>
      <c r="S45" s="14"/>
      <c r="AF45" s="11"/>
    </row>
    <row r="46" spans="1:32" s="13" customFormat="1" x14ac:dyDescent="0.2">
      <c r="A46" s="17"/>
      <c r="B46" s="18"/>
      <c r="E46" s="14"/>
      <c r="S46" s="14"/>
      <c r="AF46" s="11"/>
    </row>
    <row r="47" spans="1:32" s="13" customFormat="1" x14ac:dyDescent="0.2">
      <c r="A47" s="17"/>
      <c r="B47" s="18"/>
      <c r="E47" s="14"/>
      <c r="S47" s="14"/>
      <c r="AF47" s="11"/>
    </row>
    <row r="48" spans="1:32" s="13" customFormat="1" x14ac:dyDescent="0.2">
      <c r="A48" s="17"/>
      <c r="B48" s="18"/>
      <c r="E48" s="14"/>
      <c r="S48" s="14"/>
      <c r="AF48" s="11"/>
    </row>
    <row r="49" spans="1:32" s="13" customFormat="1" x14ac:dyDescent="0.2">
      <c r="A49" s="17"/>
      <c r="B49" s="6"/>
      <c r="I49" s="14"/>
      <c r="S49" s="14"/>
      <c r="AF49" s="11"/>
    </row>
    <row r="50" spans="1:32" s="13" customFormat="1" x14ac:dyDescent="0.2">
      <c r="A50" s="17"/>
      <c r="B50" s="6"/>
      <c r="I50" s="14"/>
      <c r="S50" s="14"/>
      <c r="AF50" s="11"/>
    </row>
    <row r="51" spans="1:32" s="13" customFormat="1" x14ac:dyDescent="0.2">
      <c r="A51" s="17"/>
      <c r="B51" s="6"/>
      <c r="I51" s="14"/>
      <c r="S51" s="14"/>
      <c r="AF51" s="11"/>
    </row>
    <row r="52" spans="1:32" s="13" customFormat="1" x14ac:dyDescent="0.2">
      <c r="A52" s="17"/>
      <c r="B52" s="6"/>
      <c r="I52" s="14"/>
      <c r="S52" s="14"/>
      <c r="AF52" s="11"/>
    </row>
    <row r="53" spans="1:32" s="13" customFormat="1" x14ac:dyDescent="0.2">
      <c r="A53" s="17"/>
      <c r="B53" s="18"/>
      <c r="I53" s="14"/>
      <c r="S53" s="14"/>
      <c r="AF53" s="11"/>
    </row>
    <row r="54" spans="1:32" s="13" customFormat="1" x14ac:dyDescent="0.2">
      <c r="A54" s="17"/>
      <c r="B54" s="18"/>
      <c r="I54" s="14"/>
      <c r="K54" s="14"/>
      <c r="S54" s="14"/>
      <c r="AF54" s="11"/>
    </row>
    <row r="55" spans="1:32" s="13" customFormat="1" x14ac:dyDescent="0.2">
      <c r="A55" s="17"/>
      <c r="B55" s="18"/>
      <c r="I55" s="14"/>
      <c r="K55" s="14"/>
      <c r="S55" s="14"/>
      <c r="AF55" s="11"/>
    </row>
    <row r="56" spans="1:32" s="13" customFormat="1" x14ac:dyDescent="0.2">
      <c r="A56" s="17"/>
      <c r="B56" s="6"/>
      <c r="I56" s="14"/>
      <c r="K56" s="14"/>
      <c r="S56" s="14"/>
      <c r="AF56" s="11"/>
    </row>
    <row r="57" spans="1:32" x14ac:dyDescent="0.2">
      <c r="A57" s="16"/>
      <c r="B57" s="6"/>
      <c r="I57" s="5"/>
      <c r="K57" s="5"/>
      <c r="S57" s="5"/>
    </row>
    <row r="58" spans="1:32" x14ac:dyDescent="0.2">
      <c r="A58" s="16"/>
      <c r="B58" s="6"/>
      <c r="I58" s="5"/>
      <c r="K58" s="5"/>
      <c r="S58" s="5"/>
    </row>
    <row r="59" spans="1:32" x14ac:dyDescent="0.2">
      <c r="A59" s="16"/>
      <c r="B59" s="6"/>
      <c r="I59" s="5"/>
      <c r="K59" s="5"/>
      <c r="S59" s="5"/>
    </row>
    <row r="60" spans="1:32" x14ac:dyDescent="0.2">
      <c r="A60" s="16"/>
      <c r="B60" s="6"/>
      <c r="I60" s="5"/>
      <c r="K60" s="5"/>
      <c r="S60" s="5"/>
    </row>
    <row r="61" spans="1:32" x14ac:dyDescent="0.2">
      <c r="A61" s="16"/>
      <c r="B61" s="6"/>
      <c r="I61" s="5"/>
      <c r="K61" s="5"/>
      <c r="S61" s="5"/>
    </row>
    <row r="62" spans="1:32" x14ac:dyDescent="0.2">
      <c r="A62" s="16"/>
      <c r="B62" s="6"/>
      <c r="I62" s="5"/>
      <c r="K62" s="5"/>
      <c r="S62" s="5"/>
    </row>
    <row r="63" spans="1:32" x14ac:dyDescent="0.2">
      <c r="A63" s="16"/>
      <c r="B63" s="6"/>
    </row>
    <row r="64" spans="1:32" x14ac:dyDescent="0.2">
      <c r="A64" s="16"/>
      <c r="B64" s="6"/>
    </row>
    <row r="65" spans="1:13" x14ac:dyDescent="0.2">
      <c r="A65" s="16"/>
      <c r="B65" s="6"/>
    </row>
    <row r="66" spans="1:13" x14ac:dyDescent="0.2">
      <c r="A66" s="16"/>
      <c r="B66" s="6"/>
      <c r="M66" s="5"/>
    </row>
    <row r="68" spans="1:13" x14ac:dyDescent="0.2">
      <c r="A68" s="19"/>
    </row>
    <row r="69" spans="1:13" x14ac:dyDescent="0.2">
      <c r="A69" s="19"/>
    </row>
    <row r="70" spans="1:13" x14ac:dyDescent="0.2">
      <c r="A70" s="19"/>
    </row>
    <row r="71" spans="1:13" x14ac:dyDescent="0.2">
      <c r="A71" s="19"/>
    </row>
    <row r="72" spans="1:13" x14ac:dyDescent="0.2">
      <c r="A72" s="19"/>
    </row>
    <row r="73" spans="1:13" x14ac:dyDescent="0.2">
      <c r="A73" s="19"/>
    </row>
    <row r="74" spans="1:13" x14ac:dyDescent="0.2">
      <c r="A74" s="19"/>
    </row>
    <row r="75" spans="1:13" x14ac:dyDescent="0.2">
      <c r="A75" s="19"/>
    </row>
    <row r="76" spans="1:13" x14ac:dyDescent="0.2">
      <c r="A76" s="19"/>
    </row>
    <row r="77" spans="1:13" x14ac:dyDescent="0.2">
      <c r="A77" s="19"/>
    </row>
    <row r="78" spans="1:13" x14ac:dyDescent="0.2">
      <c r="A78" s="19"/>
    </row>
    <row r="79" spans="1:13" x14ac:dyDescent="0.2">
      <c r="A79" s="19"/>
    </row>
    <row r="80" spans="1:13" x14ac:dyDescent="0.2">
      <c r="A80" s="19"/>
    </row>
    <row r="81" spans="1:1" x14ac:dyDescent="0.2">
      <c r="A81" s="19"/>
    </row>
    <row r="82" spans="1:1" x14ac:dyDescent="0.2">
      <c r="A82" s="19"/>
    </row>
    <row r="83" spans="1:1" x14ac:dyDescent="0.2">
      <c r="A83" s="19"/>
    </row>
    <row r="84" spans="1:1" x14ac:dyDescent="0.2">
      <c r="A84" s="19"/>
    </row>
    <row r="85" spans="1:1" x14ac:dyDescent="0.2">
      <c r="A85" s="19"/>
    </row>
    <row r="86" spans="1:1" x14ac:dyDescent="0.2">
      <c r="A86" s="19"/>
    </row>
    <row r="87" spans="1:1" x14ac:dyDescent="0.2">
      <c r="A87" s="19"/>
    </row>
    <row r="88" spans="1:1" x14ac:dyDescent="0.2">
      <c r="A88" s="19"/>
    </row>
    <row r="89" spans="1:1" x14ac:dyDescent="0.2">
      <c r="A89" s="19"/>
    </row>
    <row r="90" spans="1:1" x14ac:dyDescent="0.2">
      <c r="A90" s="19"/>
    </row>
    <row r="91" spans="1:1" x14ac:dyDescent="0.2">
      <c r="A91" s="1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3"/>
  <sheetViews>
    <sheetView workbookViewId="0">
      <pane xSplit="2" ySplit="1" topLeftCell="C9" activePane="bottomRight" state="frozen"/>
      <selection pane="topRight" activeCell="C1" sqref="C1"/>
      <selection pane="bottomLeft" activeCell="A3" sqref="A3"/>
      <selection pane="bottomRight" activeCell="A68" sqref="A68:XFD68"/>
    </sheetView>
  </sheetViews>
  <sheetFormatPr baseColWidth="10" defaultColWidth="8.83203125" defaultRowHeight="15" x14ac:dyDescent="0.2"/>
  <cols>
    <col min="1" max="1" width="23.83203125" style="5" bestFit="1" customWidth="1"/>
    <col min="2" max="2" width="21.1640625" style="5" bestFit="1" customWidth="1"/>
    <col min="3" max="33" width="8.83203125" style="5"/>
    <col min="34" max="34" width="8.83203125" style="12"/>
    <col min="35" max="16384" width="8.83203125" style="5"/>
  </cols>
  <sheetData>
    <row r="1" spans="1:34" ht="16" thickBot="1" x14ac:dyDescent="0.25">
      <c r="A1" s="32" t="s">
        <v>32</v>
      </c>
      <c r="B1" s="32" t="s">
        <v>33</v>
      </c>
      <c r="C1" s="33">
        <v>42430</v>
      </c>
      <c r="D1" s="33">
        <f xml:space="preserve"> (C1+1)</f>
        <v>42431</v>
      </c>
      <c r="E1" s="33">
        <f t="shared" ref="E1:AC1" si="0" xml:space="preserve"> (D1+1)</f>
        <v>42432</v>
      </c>
      <c r="F1" s="33">
        <f t="shared" si="0"/>
        <v>42433</v>
      </c>
      <c r="G1" s="33">
        <f t="shared" si="0"/>
        <v>42434</v>
      </c>
      <c r="H1" s="33">
        <f t="shared" si="0"/>
        <v>42435</v>
      </c>
      <c r="I1" s="33">
        <f t="shared" si="0"/>
        <v>42436</v>
      </c>
      <c r="J1" s="33">
        <f t="shared" si="0"/>
        <v>42437</v>
      </c>
      <c r="K1" s="33">
        <f t="shared" si="0"/>
        <v>42438</v>
      </c>
      <c r="L1" s="33">
        <f t="shared" si="0"/>
        <v>42439</v>
      </c>
      <c r="M1" s="33">
        <f t="shared" si="0"/>
        <v>42440</v>
      </c>
      <c r="N1" s="33">
        <f t="shared" si="0"/>
        <v>42441</v>
      </c>
      <c r="O1" s="33">
        <f t="shared" si="0"/>
        <v>42442</v>
      </c>
      <c r="P1" s="33">
        <f t="shared" si="0"/>
        <v>42443</v>
      </c>
      <c r="Q1" s="33">
        <f t="shared" si="0"/>
        <v>42444</v>
      </c>
      <c r="R1" s="33">
        <f t="shared" si="0"/>
        <v>42445</v>
      </c>
      <c r="S1" s="33">
        <f t="shared" si="0"/>
        <v>42446</v>
      </c>
      <c r="T1" s="33">
        <f t="shared" si="0"/>
        <v>42447</v>
      </c>
      <c r="U1" s="33">
        <f t="shared" si="0"/>
        <v>42448</v>
      </c>
      <c r="V1" s="33">
        <f t="shared" si="0"/>
        <v>42449</v>
      </c>
      <c r="W1" s="33">
        <f t="shared" si="0"/>
        <v>42450</v>
      </c>
      <c r="X1" s="33">
        <f t="shared" si="0"/>
        <v>42451</v>
      </c>
      <c r="Y1" s="33">
        <f t="shared" si="0"/>
        <v>42452</v>
      </c>
      <c r="Z1" s="33">
        <f t="shared" si="0"/>
        <v>42453</v>
      </c>
      <c r="AA1" s="33">
        <f t="shared" si="0"/>
        <v>42454</v>
      </c>
      <c r="AB1" s="33">
        <f t="shared" si="0"/>
        <v>42455</v>
      </c>
      <c r="AC1" s="33">
        <f t="shared" si="0"/>
        <v>42456</v>
      </c>
      <c r="AD1" s="33">
        <f t="shared" ref="AD1" si="1" xml:space="preserve"> (AC1+1)</f>
        <v>42457</v>
      </c>
      <c r="AE1" s="33">
        <f t="shared" ref="AE1" si="2" xml:space="preserve"> (AD1+1)</f>
        <v>42458</v>
      </c>
      <c r="AF1" s="33">
        <f t="shared" ref="AF1" si="3" xml:space="preserve"> (AE1+1)</f>
        <v>42459</v>
      </c>
      <c r="AG1" s="33">
        <f t="shared" ref="AG1" si="4" xml:space="preserve"> (AF1+1)</f>
        <v>42460</v>
      </c>
      <c r="AH1" s="27" t="s">
        <v>39</v>
      </c>
    </row>
    <row r="2" spans="1:34" x14ac:dyDescent="0.2">
      <c r="A2" s="6" t="s">
        <v>1</v>
      </c>
      <c r="B2" s="6" t="s">
        <v>2</v>
      </c>
      <c r="C2" s="4">
        <v>0</v>
      </c>
      <c r="D2" s="4">
        <v>0</v>
      </c>
      <c r="E2" s="5">
        <v>4</v>
      </c>
      <c r="F2" s="4">
        <v>1</v>
      </c>
      <c r="G2" s="4">
        <v>9</v>
      </c>
      <c r="H2" s="4"/>
      <c r="J2" s="4">
        <v>4</v>
      </c>
      <c r="K2" s="4">
        <v>2</v>
      </c>
      <c r="L2" s="4">
        <v>4</v>
      </c>
      <c r="M2" s="4">
        <v>0</v>
      </c>
      <c r="N2" s="4">
        <v>8</v>
      </c>
      <c r="O2" s="4"/>
      <c r="Q2" s="4">
        <v>3</v>
      </c>
      <c r="R2" s="4">
        <v>11</v>
      </c>
      <c r="S2" s="4">
        <v>8</v>
      </c>
      <c r="T2" s="4">
        <v>13</v>
      </c>
      <c r="U2" s="4">
        <v>10</v>
      </c>
      <c r="V2" s="4"/>
      <c r="X2" s="4">
        <v>2</v>
      </c>
      <c r="Y2" s="4">
        <v>3</v>
      </c>
      <c r="Z2" s="4">
        <v>7</v>
      </c>
      <c r="AA2" s="4"/>
      <c r="AB2" s="4">
        <v>8</v>
      </c>
      <c r="AC2" s="4"/>
      <c r="AD2" s="4"/>
      <c r="AE2" s="4">
        <v>3</v>
      </c>
      <c r="AF2" s="4">
        <v>0</v>
      </c>
      <c r="AG2" s="4">
        <v>4</v>
      </c>
      <c r="AH2" s="12">
        <f>SUM(C2:AG2)</f>
        <v>104</v>
      </c>
    </row>
    <row r="3" spans="1:34" x14ac:dyDescent="0.2">
      <c r="A3" s="6" t="s">
        <v>1</v>
      </c>
      <c r="B3" s="6" t="s">
        <v>3</v>
      </c>
      <c r="C3" s="4">
        <v>0</v>
      </c>
      <c r="D3" s="4">
        <v>0</v>
      </c>
      <c r="E3" s="5">
        <v>12</v>
      </c>
      <c r="F3" s="4">
        <v>1</v>
      </c>
      <c r="G3" s="4">
        <v>5</v>
      </c>
      <c r="H3" s="4"/>
      <c r="J3" s="4">
        <v>1</v>
      </c>
      <c r="K3" s="4">
        <v>0</v>
      </c>
      <c r="L3" s="4">
        <v>1</v>
      </c>
      <c r="M3" s="4">
        <v>0</v>
      </c>
      <c r="N3" s="4">
        <v>4</v>
      </c>
      <c r="O3" s="4"/>
      <c r="Q3" s="4">
        <v>1</v>
      </c>
      <c r="R3" s="4">
        <v>5</v>
      </c>
      <c r="S3" s="4">
        <v>7</v>
      </c>
      <c r="T3" s="4">
        <v>7</v>
      </c>
      <c r="U3" s="4">
        <v>3</v>
      </c>
      <c r="V3" s="4"/>
      <c r="X3" s="4">
        <v>5</v>
      </c>
      <c r="Y3" s="4">
        <v>1</v>
      </c>
      <c r="Z3" s="4">
        <v>2</v>
      </c>
      <c r="AA3" s="4"/>
      <c r="AB3" s="4">
        <v>4</v>
      </c>
      <c r="AC3" s="4"/>
      <c r="AD3" s="4"/>
      <c r="AE3" s="4">
        <v>0</v>
      </c>
      <c r="AF3" s="4">
        <v>0</v>
      </c>
      <c r="AG3" s="4">
        <v>4</v>
      </c>
      <c r="AH3" s="12">
        <f t="shared" ref="AH3:AH15" si="5">SUM(C3:AG3)</f>
        <v>63</v>
      </c>
    </row>
    <row r="4" spans="1:34" x14ac:dyDescent="0.2">
      <c r="A4" s="6" t="s">
        <v>1</v>
      </c>
      <c r="B4" s="6" t="s">
        <v>4</v>
      </c>
      <c r="C4" s="4">
        <v>7</v>
      </c>
      <c r="D4" s="4">
        <v>15</v>
      </c>
      <c r="E4" s="5">
        <v>16</v>
      </c>
      <c r="F4" s="4">
        <v>10</v>
      </c>
      <c r="G4" s="4">
        <v>72</v>
      </c>
      <c r="H4" s="4"/>
      <c r="J4" s="4">
        <v>23</v>
      </c>
      <c r="K4" s="4">
        <v>18</v>
      </c>
      <c r="L4" s="4">
        <v>20</v>
      </c>
      <c r="M4" s="4">
        <v>53</v>
      </c>
      <c r="N4" s="4">
        <v>64</v>
      </c>
      <c r="O4" s="4"/>
      <c r="Q4" s="4">
        <v>62</v>
      </c>
      <c r="R4" s="4">
        <v>54</v>
      </c>
      <c r="S4" s="4">
        <v>89</v>
      </c>
      <c r="T4" s="4">
        <v>99</v>
      </c>
      <c r="U4" s="4">
        <v>93</v>
      </c>
      <c r="V4" s="4"/>
      <c r="X4" s="4">
        <v>38</v>
      </c>
      <c r="Y4" s="4">
        <v>7</v>
      </c>
      <c r="Z4" s="4">
        <v>5</v>
      </c>
      <c r="AA4" s="4"/>
      <c r="AB4" s="4">
        <v>30</v>
      </c>
      <c r="AC4" s="4"/>
      <c r="AD4" s="4"/>
      <c r="AE4" s="4">
        <v>7</v>
      </c>
      <c r="AF4" s="4">
        <v>15</v>
      </c>
      <c r="AG4" s="4">
        <v>6</v>
      </c>
      <c r="AH4" s="12">
        <f t="shared" si="5"/>
        <v>803</v>
      </c>
    </row>
    <row r="5" spans="1:34" x14ac:dyDescent="0.2">
      <c r="A5" s="6" t="s">
        <v>1</v>
      </c>
      <c r="B5" s="6" t="s">
        <v>5</v>
      </c>
      <c r="C5" s="4">
        <v>5</v>
      </c>
      <c r="D5" s="4">
        <v>6</v>
      </c>
      <c r="E5" s="5">
        <v>4</v>
      </c>
      <c r="F5" s="4">
        <v>5</v>
      </c>
      <c r="G5" s="4">
        <v>17</v>
      </c>
      <c r="H5" s="4"/>
      <c r="J5" s="4">
        <v>13</v>
      </c>
      <c r="K5" s="4">
        <v>25</v>
      </c>
      <c r="L5" s="4">
        <v>15</v>
      </c>
      <c r="M5" s="4">
        <v>19</v>
      </c>
      <c r="N5" s="4">
        <v>18</v>
      </c>
      <c r="O5" s="4"/>
      <c r="Q5" s="4">
        <v>31</v>
      </c>
      <c r="R5" s="4">
        <v>23</v>
      </c>
      <c r="S5" s="4">
        <v>46</v>
      </c>
      <c r="T5" s="4">
        <v>47</v>
      </c>
      <c r="U5" s="4">
        <v>35</v>
      </c>
      <c r="V5" s="4"/>
      <c r="X5" s="4">
        <v>6</v>
      </c>
      <c r="Y5" s="4">
        <v>8</v>
      </c>
      <c r="Z5" s="4">
        <v>8</v>
      </c>
      <c r="AA5" s="4"/>
      <c r="AB5" s="4">
        <v>9</v>
      </c>
      <c r="AC5" s="4"/>
      <c r="AD5" s="4"/>
      <c r="AE5" s="4">
        <v>7</v>
      </c>
      <c r="AF5" s="4">
        <v>2</v>
      </c>
      <c r="AG5" s="4">
        <v>2</v>
      </c>
      <c r="AH5" s="12">
        <f t="shared" si="5"/>
        <v>351</v>
      </c>
    </row>
    <row r="6" spans="1:34" x14ac:dyDescent="0.2">
      <c r="A6" s="6" t="s">
        <v>1</v>
      </c>
      <c r="B6" s="6" t="s">
        <v>6</v>
      </c>
      <c r="C6" s="4">
        <v>7</v>
      </c>
      <c r="D6" s="4">
        <v>6</v>
      </c>
      <c r="E6" s="4">
        <v>13</v>
      </c>
      <c r="F6" s="4">
        <v>3</v>
      </c>
      <c r="G6" s="4">
        <v>46</v>
      </c>
      <c r="H6" s="4"/>
      <c r="J6" s="4">
        <v>19</v>
      </c>
      <c r="K6" s="4">
        <v>11</v>
      </c>
      <c r="L6" s="4">
        <v>18</v>
      </c>
      <c r="M6" s="4">
        <v>37</v>
      </c>
      <c r="N6" s="4">
        <v>44</v>
      </c>
      <c r="O6" s="4"/>
      <c r="Q6" s="4">
        <v>68</v>
      </c>
      <c r="R6" s="4">
        <v>60</v>
      </c>
      <c r="S6" s="4">
        <v>123</v>
      </c>
      <c r="T6" s="4">
        <v>78</v>
      </c>
      <c r="U6" s="4">
        <v>46</v>
      </c>
      <c r="V6" s="4"/>
      <c r="X6" s="4">
        <v>12</v>
      </c>
      <c r="Y6" s="4">
        <v>2</v>
      </c>
      <c r="Z6" s="4">
        <v>4</v>
      </c>
      <c r="AA6" s="4"/>
      <c r="AB6" s="4">
        <v>20</v>
      </c>
      <c r="AC6" s="4"/>
      <c r="AD6" s="4"/>
      <c r="AE6" s="4">
        <v>3</v>
      </c>
      <c r="AF6" s="4">
        <v>3</v>
      </c>
      <c r="AG6" s="4">
        <v>15</v>
      </c>
      <c r="AH6" s="12">
        <f t="shared" si="5"/>
        <v>638</v>
      </c>
    </row>
    <row r="7" spans="1:34" x14ac:dyDescent="0.2">
      <c r="A7" s="6" t="s">
        <v>1</v>
      </c>
      <c r="B7" s="6" t="s">
        <v>7</v>
      </c>
      <c r="C7" s="4">
        <v>0</v>
      </c>
      <c r="D7" s="4">
        <v>0</v>
      </c>
      <c r="E7" s="4">
        <v>0</v>
      </c>
      <c r="F7" s="4">
        <v>0</v>
      </c>
      <c r="G7" s="4">
        <v>3</v>
      </c>
      <c r="H7" s="4"/>
      <c r="J7" s="4">
        <v>0</v>
      </c>
      <c r="K7" s="4">
        <v>0</v>
      </c>
      <c r="L7" s="4">
        <v>1</v>
      </c>
      <c r="M7" s="4">
        <v>2</v>
      </c>
      <c r="N7" s="4">
        <v>3</v>
      </c>
      <c r="O7" s="4"/>
      <c r="Q7" s="4">
        <v>2</v>
      </c>
      <c r="R7" s="4">
        <v>4</v>
      </c>
      <c r="S7" s="4">
        <v>1</v>
      </c>
      <c r="T7" s="4">
        <v>2</v>
      </c>
      <c r="U7" s="4">
        <v>3</v>
      </c>
      <c r="V7" s="4"/>
      <c r="X7" s="4">
        <v>1</v>
      </c>
      <c r="Y7" s="4">
        <v>0</v>
      </c>
      <c r="Z7" s="4">
        <v>0</v>
      </c>
      <c r="AA7" s="4"/>
      <c r="AB7" s="4">
        <v>11</v>
      </c>
      <c r="AC7" s="4"/>
      <c r="AD7" s="4"/>
      <c r="AE7" s="4">
        <v>0</v>
      </c>
      <c r="AF7" s="4">
        <v>0</v>
      </c>
      <c r="AG7" s="4">
        <v>0</v>
      </c>
      <c r="AH7" s="12">
        <f t="shared" si="5"/>
        <v>33</v>
      </c>
    </row>
    <row r="8" spans="1:34" x14ac:dyDescent="0.2">
      <c r="A8" s="6" t="s">
        <v>1</v>
      </c>
      <c r="B8" s="6" t="s">
        <v>8</v>
      </c>
      <c r="C8" s="4">
        <v>10</v>
      </c>
      <c r="D8" s="4">
        <v>1</v>
      </c>
      <c r="E8" s="4">
        <v>0</v>
      </c>
      <c r="F8" s="4">
        <v>0</v>
      </c>
      <c r="G8" s="4">
        <v>4</v>
      </c>
      <c r="H8" s="4"/>
      <c r="J8" s="4">
        <v>3</v>
      </c>
      <c r="K8" s="4">
        <v>4</v>
      </c>
      <c r="L8" s="4">
        <v>1</v>
      </c>
      <c r="M8" s="4">
        <v>6</v>
      </c>
      <c r="N8" s="4">
        <v>11</v>
      </c>
      <c r="O8" s="4"/>
      <c r="Q8" s="4">
        <v>25</v>
      </c>
      <c r="R8" s="4">
        <v>10</v>
      </c>
      <c r="S8" s="4">
        <v>12</v>
      </c>
      <c r="T8" s="4">
        <v>7</v>
      </c>
      <c r="U8" s="4">
        <v>4</v>
      </c>
      <c r="V8" s="4"/>
      <c r="X8" s="4">
        <v>1</v>
      </c>
      <c r="Y8" s="4">
        <v>3</v>
      </c>
      <c r="Z8" s="4">
        <v>0</v>
      </c>
      <c r="AA8" s="4"/>
      <c r="AB8" s="4">
        <v>6</v>
      </c>
      <c r="AC8" s="4"/>
      <c r="AD8" s="4"/>
      <c r="AE8" s="4">
        <v>5</v>
      </c>
      <c r="AF8" s="4">
        <v>8</v>
      </c>
      <c r="AG8" s="4">
        <v>0</v>
      </c>
      <c r="AH8" s="12">
        <f t="shared" si="5"/>
        <v>121</v>
      </c>
    </row>
    <row r="9" spans="1:34" x14ac:dyDescent="0.2">
      <c r="A9" s="6" t="s">
        <v>1</v>
      </c>
      <c r="B9" s="6" t="s">
        <v>9</v>
      </c>
      <c r="C9" s="4">
        <v>0</v>
      </c>
      <c r="D9" s="4">
        <v>1</v>
      </c>
      <c r="E9" s="4">
        <v>0</v>
      </c>
      <c r="F9" s="4">
        <v>0</v>
      </c>
      <c r="G9" s="4">
        <v>0</v>
      </c>
      <c r="H9" s="4"/>
      <c r="J9" s="4">
        <v>2</v>
      </c>
      <c r="K9" s="4">
        <v>19</v>
      </c>
      <c r="L9" s="4">
        <v>0</v>
      </c>
      <c r="M9" s="4">
        <v>2</v>
      </c>
      <c r="N9" s="4">
        <v>2</v>
      </c>
      <c r="O9" s="4"/>
      <c r="Q9" s="4">
        <v>25</v>
      </c>
      <c r="R9" s="4">
        <v>6</v>
      </c>
      <c r="S9" s="4">
        <v>17</v>
      </c>
      <c r="T9" s="4">
        <v>9</v>
      </c>
      <c r="U9" s="4">
        <v>5</v>
      </c>
      <c r="V9" s="4"/>
      <c r="X9" s="4">
        <v>1</v>
      </c>
      <c r="Y9" s="4">
        <v>5</v>
      </c>
      <c r="Z9" s="4">
        <v>0</v>
      </c>
      <c r="AA9" s="4"/>
      <c r="AB9" s="4">
        <v>1</v>
      </c>
      <c r="AC9" s="4"/>
      <c r="AD9" s="4"/>
      <c r="AE9" s="4">
        <v>2</v>
      </c>
      <c r="AF9" s="4">
        <v>1</v>
      </c>
      <c r="AG9" s="4">
        <v>0</v>
      </c>
      <c r="AH9" s="12">
        <f t="shared" si="5"/>
        <v>98</v>
      </c>
    </row>
    <row r="10" spans="1:34" x14ac:dyDescent="0.2">
      <c r="A10" s="6" t="s">
        <v>1</v>
      </c>
      <c r="B10" s="6" t="s">
        <v>10</v>
      </c>
      <c r="C10" s="4">
        <v>0</v>
      </c>
      <c r="D10" s="4">
        <v>0</v>
      </c>
      <c r="E10" s="4">
        <v>0</v>
      </c>
      <c r="F10" s="4">
        <v>10</v>
      </c>
      <c r="G10" s="4">
        <v>0</v>
      </c>
      <c r="H10" s="4"/>
      <c r="J10" s="4">
        <v>0</v>
      </c>
      <c r="K10" s="4">
        <v>0</v>
      </c>
      <c r="L10" s="4">
        <v>4</v>
      </c>
      <c r="M10" s="4">
        <v>0</v>
      </c>
      <c r="N10" s="4">
        <v>4</v>
      </c>
      <c r="O10" s="4"/>
      <c r="Q10" s="4">
        <v>0</v>
      </c>
      <c r="R10" s="4">
        <v>0</v>
      </c>
      <c r="S10" s="4">
        <v>3</v>
      </c>
      <c r="T10" s="4">
        <v>4</v>
      </c>
      <c r="U10" s="4">
        <v>2</v>
      </c>
      <c r="V10" s="4"/>
      <c r="X10" s="4">
        <v>0</v>
      </c>
      <c r="Y10" s="4">
        <v>0</v>
      </c>
      <c r="Z10" s="4">
        <v>0</v>
      </c>
      <c r="AA10" s="8"/>
      <c r="AB10" s="4">
        <v>0</v>
      </c>
      <c r="AC10" s="4"/>
      <c r="AD10" s="4"/>
      <c r="AE10" s="4">
        <v>1</v>
      </c>
      <c r="AF10" s="4">
        <v>0</v>
      </c>
      <c r="AG10" s="4">
        <v>0</v>
      </c>
      <c r="AH10" s="12">
        <f t="shared" si="5"/>
        <v>28</v>
      </c>
    </row>
    <row r="11" spans="1:34" x14ac:dyDescent="0.2">
      <c r="A11" s="6" t="s">
        <v>1</v>
      </c>
      <c r="B11" s="6" t="s">
        <v>11</v>
      </c>
      <c r="C11" s="4">
        <v>3</v>
      </c>
      <c r="D11" s="4">
        <v>2</v>
      </c>
      <c r="E11" s="4">
        <v>6</v>
      </c>
      <c r="F11" s="4">
        <v>0</v>
      </c>
      <c r="G11" s="4">
        <v>12</v>
      </c>
      <c r="H11" s="4"/>
      <c r="J11" s="4">
        <v>10</v>
      </c>
      <c r="K11" s="4">
        <v>6</v>
      </c>
      <c r="L11" s="4">
        <v>9</v>
      </c>
      <c r="M11" s="4">
        <v>7</v>
      </c>
      <c r="N11" s="4">
        <v>18</v>
      </c>
      <c r="O11" s="4"/>
      <c r="Q11" s="4">
        <v>16</v>
      </c>
      <c r="R11" s="4">
        <v>9</v>
      </c>
      <c r="S11" s="4">
        <v>24</v>
      </c>
      <c r="T11" s="4">
        <v>16</v>
      </c>
      <c r="U11" s="4">
        <v>6</v>
      </c>
      <c r="V11" s="4"/>
      <c r="X11" s="4">
        <v>5</v>
      </c>
      <c r="Y11" s="4">
        <v>7</v>
      </c>
      <c r="Z11" s="4">
        <v>3</v>
      </c>
      <c r="AA11" s="8"/>
      <c r="AB11" s="4">
        <v>15</v>
      </c>
      <c r="AC11" s="4"/>
      <c r="AD11" s="4"/>
      <c r="AE11" s="4">
        <v>8</v>
      </c>
      <c r="AF11" s="4">
        <v>4</v>
      </c>
      <c r="AG11" s="4">
        <v>4</v>
      </c>
      <c r="AH11" s="12">
        <f t="shared" si="5"/>
        <v>190</v>
      </c>
    </row>
    <row r="12" spans="1:34" x14ac:dyDescent="0.2">
      <c r="A12" s="6" t="s">
        <v>1</v>
      </c>
      <c r="B12" s="6" t="s">
        <v>12</v>
      </c>
      <c r="C12" s="4">
        <v>0</v>
      </c>
      <c r="D12" s="4">
        <v>0</v>
      </c>
      <c r="E12" s="4">
        <v>0</v>
      </c>
      <c r="F12" s="4">
        <v>0</v>
      </c>
      <c r="G12" s="4">
        <v>14</v>
      </c>
      <c r="H12" s="4"/>
      <c r="J12" s="4">
        <v>4</v>
      </c>
      <c r="K12" s="4">
        <v>3</v>
      </c>
      <c r="L12" s="4">
        <v>2</v>
      </c>
      <c r="M12" s="4">
        <v>4</v>
      </c>
      <c r="N12" s="4">
        <v>7</v>
      </c>
      <c r="O12" s="4"/>
      <c r="Q12" s="4">
        <v>8</v>
      </c>
      <c r="R12" s="4">
        <v>10</v>
      </c>
      <c r="S12" s="4">
        <v>10</v>
      </c>
      <c r="T12" s="4">
        <v>24</v>
      </c>
      <c r="U12" s="4">
        <v>28</v>
      </c>
      <c r="V12" s="4"/>
      <c r="X12" s="4">
        <v>3</v>
      </c>
      <c r="Y12" s="4">
        <v>1</v>
      </c>
      <c r="Z12" s="4">
        <v>0</v>
      </c>
      <c r="AA12" s="8"/>
      <c r="AB12" s="4">
        <v>5</v>
      </c>
      <c r="AC12" s="4"/>
      <c r="AD12" s="4"/>
      <c r="AE12" s="4">
        <v>0</v>
      </c>
      <c r="AF12" s="4">
        <v>0</v>
      </c>
      <c r="AG12" s="4">
        <v>0</v>
      </c>
      <c r="AH12" s="12">
        <f t="shared" si="5"/>
        <v>123</v>
      </c>
    </row>
    <row r="13" spans="1:34" x14ac:dyDescent="0.2">
      <c r="A13" s="6" t="s">
        <v>1</v>
      </c>
      <c r="B13" s="6" t="s">
        <v>13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/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/>
      <c r="P13" s="4"/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/>
      <c r="X13" s="4">
        <v>0</v>
      </c>
      <c r="Y13" s="4">
        <v>2</v>
      </c>
      <c r="Z13" s="4">
        <v>0</v>
      </c>
      <c r="AA13" s="8"/>
      <c r="AB13" s="4">
        <v>0</v>
      </c>
      <c r="AC13" s="4"/>
      <c r="AD13" s="4"/>
      <c r="AE13" s="4">
        <v>14</v>
      </c>
      <c r="AF13" s="4">
        <v>0</v>
      </c>
      <c r="AG13" s="4">
        <v>0</v>
      </c>
      <c r="AH13" s="12">
        <f t="shared" si="5"/>
        <v>16</v>
      </c>
    </row>
    <row r="14" spans="1:34" x14ac:dyDescent="0.2">
      <c r="A14" s="6" t="s">
        <v>1</v>
      </c>
      <c r="B14" s="6" t="s">
        <v>14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/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/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/>
      <c r="X14" s="4">
        <v>0</v>
      </c>
      <c r="Y14" s="4">
        <v>0</v>
      </c>
      <c r="Z14" s="4">
        <v>0</v>
      </c>
      <c r="AA14" s="4"/>
      <c r="AB14" s="4">
        <v>0</v>
      </c>
      <c r="AC14" s="4"/>
      <c r="AD14" s="4"/>
      <c r="AE14" s="4">
        <v>0</v>
      </c>
      <c r="AF14" s="4">
        <v>0</v>
      </c>
      <c r="AG14" s="4">
        <v>0</v>
      </c>
      <c r="AH14" s="12">
        <f t="shared" si="5"/>
        <v>0</v>
      </c>
    </row>
    <row r="15" spans="1:34" s="12" customFormat="1" x14ac:dyDescent="0.2">
      <c r="A15" s="31" t="s">
        <v>1</v>
      </c>
      <c r="B15" s="9" t="s">
        <v>15</v>
      </c>
      <c r="C15" s="12">
        <f>SUM(C2:C14)</f>
        <v>32</v>
      </c>
      <c r="D15" s="12">
        <f t="shared" ref="D15:AG15" si="6">SUM(D2:D14)</f>
        <v>31</v>
      </c>
      <c r="E15" s="12">
        <f t="shared" si="6"/>
        <v>55</v>
      </c>
      <c r="F15" s="12">
        <f t="shared" si="6"/>
        <v>30</v>
      </c>
      <c r="G15" s="12">
        <f t="shared" si="6"/>
        <v>182</v>
      </c>
      <c r="H15" s="12">
        <f t="shared" si="6"/>
        <v>0</v>
      </c>
      <c r="I15" s="12">
        <f t="shared" si="6"/>
        <v>0</v>
      </c>
      <c r="J15" s="12">
        <f t="shared" si="6"/>
        <v>79</v>
      </c>
      <c r="K15" s="12">
        <f t="shared" si="6"/>
        <v>88</v>
      </c>
      <c r="L15" s="12">
        <f t="shared" si="6"/>
        <v>75</v>
      </c>
      <c r="M15" s="12">
        <f t="shared" si="6"/>
        <v>130</v>
      </c>
      <c r="N15" s="12">
        <f t="shared" si="6"/>
        <v>183</v>
      </c>
      <c r="O15" s="12">
        <f t="shared" si="6"/>
        <v>0</v>
      </c>
      <c r="P15" s="12">
        <f t="shared" si="6"/>
        <v>0</v>
      </c>
      <c r="Q15" s="12">
        <f t="shared" si="6"/>
        <v>241</v>
      </c>
      <c r="R15" s="12">
        <f t="shared" si="6"/>
        <v>192</v>
      </c>
      <c r="S15" s="12">
        <f t="shared" si="6"/>
        <v>340</v>
      </c>
      <c r="T15" s="12">
        <f t="shared" si="6"/>
        <v>306</v>
      </c>
      <c r="U15" s="12">
        <f t="shared" si="6"/>
        <v>235</v>
      </c>
      <c r="V15" s="12">
        <f t="shared" si="6"/>
        <v>0</v>
      </c>
      <c r="W15" s="12">
        <f t="shared" si="6"/>
        <v>0</v>
      </c>
      <c r="X15" s="12">
        <f t="shared" si="6"/>
        <v>74</v>
      </c>
      <c r="Y15" s="12">
        <f t="shared" si="6"/>
        <v>39</v>
      </c>
      <c r="Z15" s="12">
        <f t="shared" si="6"/>
        <v>29</v>
      </c>
      <c r="AA15" s="12">
        <f t="shared" si="6"/>
        <v>0</v>
      </c>
      <c r="AB15" s="12">
        <f t="shared" si="6"/>
        <v>109</v>
      </c>
      <c r="AC15" s="12">
        <f t="shared" si="6"/>
        <v>0</v>
      </c>
      <c r="AD15" s="12">
        <f t="shared" si="6"/>
        <v>0</v>
      </c>
      <c r="AE15" s="12">
        <f t="shared" si="6"/>
        <v>50</v>
      </c>
      <c r="AF15" s="12">
        <f t="shared" si="6"/>
        <v>33</v>
      </c>
      <c r="AG15" s="12">
        <f t="shared" si="6"/>
        <v>35</v>
      </c>
      <c r="AH15" s="12">
        <f t="shared" si="5"/>
        <v>2568</v>
      </c>
    </row>
    <row r="16" spans="1:34" x14ac:dyDescent="0.2">
      <c r="A16" s="31"/>
      <c r="B16" s="9"/>
    </row>
    <row r="17" spans="1:34" x14ac:dyDescent="0.2">
      <c r="A17" s="6" t="s">
        <v>16</v>
      </c>
      <c r="B17" s="6"/>
      <c r="C17" s="5">
        <v>49</v>
      </c>
      <c r="D17" s="5">
        <v>38</v>
      </c>
      <c r="E17" s="5">
        <v>39</v>
      </c>
      <c r="F17" s="4">
        <v>31</v>
      </c>
      <c r="G17" s="5">
        <v>34</v>
      </c>
      <c r="I17" s="5">
        <v>7</v>
      </c>
      <c r="J17" s="5">
        <v>38</v>
      </c>
      <c r="K17" s="5">
        <v>24</v>
      </c>
      <c r="L17" s="5">
        <v>31</v>
      </c>
      <c r="M17" s="5">
        <v>17</v>
      </c>
      <c r="N17" s="5">
        <v>48</v>
      </c>
      <c r="Q17" s="4">
        <v>35</v>
      </c>
      <c r="R17" s="5">
        <v>27</v>
      </c>
      <c r="S17" s="5">
        <v>26</v>
      </c>
      <c r="T17" s="5">
        <v>36</v>
      </c>
      <c r="U17" s="5">
        <v>75</v>
      </c>
      <c r="W17" s="5">
        <v>5</v>
      </c>
      <c r="X17" s="5">
        <v>18</v>
      </c>
      <c r="Y17" s="5">
        <v>19</v>
      </c>
      <c r="Z17" s="5">
        <v>49</v>
      </c>
      <c r="AA17" s="5">
        <v>0</v>
      </c>
      <c r="AB17" s="5">
        <v>30</v>
      </c>
      <c r="AD17" s="5">
        <v>8</v>
      </c>
      <c r="AE17" s="5">
        <v>27</v>
      </c>
      <c r="AF17" s="5">
        <v>35</v>
      </c>
      <c r="AG17" s="5">
        <v>31</v>
      </c>
      <c r="AH17" s="12">
        <f t="shared" ref="AH17:AH38" si="7">SUM(C17:AG17)</f>
        <v>777</v>
      </c>
    </row>
    <row r="18" spans="1:34" x14ac:dyDescent="0.2">
      <c r="A18" s="5" t="s">
        <v>34</v>
      </c>
      <c r="B18" s="6" t="s">
        <v>17</v>
      </c>
      <c r="C18" s="5">
        <v>0</v>
      </c>
      <c r="D18" s="5">
        <v>0</v>
      </c>
      <c r="E18" s="4">
        <v>0</v>
      </c>
      <c r="F18" s="4">
        <v>0</v>
      </c>
      <c r="G18" s="4">
        <v>0</v>
      </c>
      <c r="H18" s="4"/>
      <c r="I18" s="4"/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/>
      <c r="P18" s="4"/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/>
      <c r="W18" s="4"/>
      <c r="X18" s="4">
        <v>0</v>
      </c>
      <c r="Y18" s="4">
        <f>16</f>
        <v>16</v>
      </c>
      <c r="Z18" s="5">
        <v>0</v>
      </c>
      <c r="AA18" s="5">
        <v>0</v>
      </c>
      <c r="AB18" s="4">
        <v>0</v>
      </c>
      <c r="AE18" s="5">
        <v>2</v>
      </c>
      <c r="AF18" s="5">
        <v>17</v>
      </c>
      <c r="AG18" s="5">
        <v>0</v>
      </c>
      <c r="AH18" s="12">
        <f t="shared" si="7"/>
        <v>35</v>
      </c>
    </row>
    <row r="19" spans="1:34" x14ac:dyDescent="0.2">
      <c r="A19" s="5" t="s">
        <v>34</v>
      </c>
      <c r="B19" s="6" t="s">
        <v>18</v>
      </c>
      <c r="C19" s="5">
        <v>0</v>
      </c>
      <c r="D19" s="5">
        <v>0</v>
      </c>
      <c r="E19" s="4">
        <v>0</v>
      </c>
      <c r="F19" s="4">
        <v>0</v>
      </c>
      <c r="G19" s="4">
        <v>0</v>
      </c>
      <c r="H19" s="4"/>
      <c r="I19" s="4"/>
      <c r="J19" s="4">
        <v>0</v>
      </c>
      <c r="K19" s="4">
        <v>29</v>
      </c>
      <c r="L19" s="4">
        <v>0</v>
      </c>
      <c r="M19" s="4">
        <v>0</v>
      </c>
      <c r="N19" s="4">
        <v>0</v>
      </c>
      <c r="O19" s="4"/>
      <c r="P19" s="4"/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/>
      <c r="W19" s="4"/>
      <c r="X19" s="4">
        <v>0</v>
      </c>
      <c r="Y19" s="4">
        <v>0</v>
      </c>
      <c r="Z19" s="4">
        <v>50</v>
      </c>
      <c r="AA19" s="4">
        <v>0</v>
      </c>
      <c r="AB19" s="4">
        <v>0</v>
      </c>
      <c r="AE19" s="5">
        <f>21+21+20+21</f>
        <v>83</v>
      </c>
      <c r="AF19" s="5">
        <v>60</v>
      </c>
      <c r="AG19" s="5">
        <f>22+6</f>
        <v>28</v>
      </c>
      <c r="AH19" s="12">
        <f t="shared" si="7"/>
        <v>250</v>
      </c>
    </row>
    <row r="20" spans="1:34" x14ac:dyDescent="0.2">
      <c r="A20" s="5" t="s">
        <v>34</v>
      </c>
      <c r="B20" s="6" t="s">
        <v>19</v>
      </c>
      <c r="C20" s="5">
        <v>0</v>
      </c>
      <c r="D20" s="5">
        <v>0</v>
      </c>
      <c r="E20" s="4">
        <v>0</v>
      </c>
      <c r="F20" s="4">
        <v>0</v>
      </c>
      <c r="G20" s="4">
        <v>0</v>
      </c>
      <c r="H20" s="4"/>
      <c r="I20" s="4"/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/>
      <c r="P20" s="4"/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/>
      <c r="W20" s="4"/>
      <c r="X20" s="4">
        <v>0</v>
      </c>
      <c r="Y20" s="4">
        <v>0</v>
      </c>
      <c r="Z20" s="4">
        <v>0</v>
      </c>
      <c r="AA20" s="4">
        <v>0</v>
      </c>
      <c r="AB20" s="4">
        <v>0</v>
      </c>
      <c r="AE20" s="5">
        <v>0</v>
      </c>
      <c r="AF20" s="5">
        <v>0</v>
      </c>
      <c r="AG20" s="5">
        <v>0</v>
      </c>
      <c r="AH20" s="12">
        <f t="shared" si="7"/>
        <v>0</v>
      </c>
    </row>
    <row r="21" spans="1:34" x14ac:dyDescent="0.2">
      <c r="A21" s="5" t="s">
        <v>34</v>
      </c>
      <c r="B21" s="6" t="s">
        <v>20</v>
      </c>
      <c r="C21" s="5">
        <v>0</v>
      </c>
      <c r="D21" s="5">
        <v>0</v>
      </c>
      <c r="E21" s="4">
        <v>0</v>
      </c>
      <c r="F21" s="4">
        <v>0</v>
      </c>
      <c r="G21" s="4">
        <v>0</v>
      </c>
      <c r="H21" s="4"/>
      <c r="I21" s="4"/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/>
      <c r="P21" s="4"/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/>
      <c r="W21" s="4"/>
      <c r="X21" s="4">
        <v>0</v>
      </c>
      <c r="Y21" s="4">
        <v>0</v>
      </c>
      <c r="Z21" s="4">
        <v>0</v>
      </c>
      <c r="AA21" s="4">
        <v>0</v>
      </c>
      <c r="AB21" s="4">
        <v>0</v>
      </c>
      <c r="AE21" s="5">
        <v>0</v>
      </c>
      <c r="AF21" s="5">
        <v>0</v>
      </c>
      <c r="AG21" s="5">
        <v>0</v>
      </c>
      <c r="AH21" s="12">
        <f t="shared" si="7"/>
        <v>0</v>
      </c>
    </row>
    <row r="22" spans="1:34" x14ac:dyDescent="0.2">
      <c r="A22" s="5" t="s">
        <v>34</v>
      </c>
      <c r="B22" s="6" t="s">
        <v>21</v>
      </c>
      <c r="C22" s="5">
        <v>0</v>
      </c>
      <c r="D22" s="5">
        <v>0</v>
      </c>
      <c r="E22" s="4">
        <v>0</v>
      </c>
      <c r="F22" s="4">
        <v>0</v>
      </c>
      <c r="G22" s="4">
        <v>0</v>
      </c>
      <c r="H22" s="4"/>
      <c r="I22" s="4"/>
      <c r="J22" s="4">
        <v>0</v>
      </c>
      <c r="K22" s="4">
        <v>10</v>
      </c>
      <c r="L22" s="4">
        <v>0</v>
      </c>
      <c r="M22" s="4">
        <v>0</v>
      </c>
      <c r="N22" s="4">
        <v>0</v>
      </c>
      <c r="O22" s="4"/>
      <c r="P22" s="4"/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/>
      <c r="W22" s="4"/>
      <c r="X22" s="4">
        <v>0</v>
      </c>
      <c r="Y22" s="4">
        <f>5+19</f>
        <v>24</v>
      </c>
      <c r="Z22" s="5">
        <v>8</v>
      </c>
      <c r="AA22" s="4">
        <v>0</v>
      </c>
      <c r="AB22" s="4">
        <v>0</v>
      </c>
      <c r="AE22" s="5">
        <f>8+7</f>
        <v>15</v>
      </c>
      <c r="AF22" s="5">
        <v>16</v>
      </c>
      <c r="AG22" s="5">
        <f>2+4</f>
        <v>6</v>
      </c>
      <c r="AH22" s="12">
        <f t="shared" si="7"/>
        <v>79</v>
      </c>
    </row>
    <row r="23" spans="1:34" x14ac:dyDescent="0.2">
      <c r="A23" s="6" t="s">
        <v>25</v>
      </c>
      <c r="B23" s="6" t="s">
        <v>23</v>
      </c>
      <c r="C23" s="5">
        <v>0</v>
      </c>
      <c r="D23" s="5">
        <v>0</v>
      </c>
      <c r="E23" s="4">
        <v>32</v>
      </c>
      <c r="F23" s="4">
        <v>0</v>
      </c>
      <c r="G23" s="4">
        <v>0</v>
      </c>
      <c r="H23" s="4"/>
      <c r="I23" s="4"/>
      <c r="J23" s="4">
        <v>0</v>
      </c>
      <c r="K23" s="4">
        <v>35</v>
      </c>
      <c r="L23" s="4">
        <v>0</v>
      </c>
      <c r="M23" s="4">
        <v>0</v>
      </c>
      <c r="N23" s="4">
        <v>0</v>
      </c>
      <c r="O23" s="4"/>
      <c r="P23" s="4"/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/>
      <c r="X23" s="4">
        <v>0</v>
      </c>
      <c r="Y23" s="4">
        <v>0</v>
      </c>
      <c r="Z23" s="4">
        <v>10</v>
      </c>
      <c r="AA23" s="4">
        <v>0</v>
      </c>
      <c r="AB23" s="4">
        <v>0</v>
      </c>
      <c r="AE23" s="5">
        <v>0</v>
      </c>
      <c r="AF23" s="5">
        <v>0</v>
      </c>
      <c r="AG23" s="5">
        <v>0</v>
      </c>
      <c r="AH23" s="12">
        <f t="shared" si="7"/>
        <v>77</v>
      </c>
    </row>
    <row r="24" spans="1:34" x14ac:dyDescent="0.2">
      <c r="A24" s="6" t="s">
        <v>25</v>
      </c>
      <c r="B24" s="6" t="s">
        <v>24</v>
      </c>
      <c r="C24" s="5">
        <v>0</v>
      </c>
      <c r="D24" s="5">
        <v>0</v>
      </c>
      <c r="E24" s="4">
        <v>0</v>
      </c>
      <c r="F24" s="4">
        <v>0</v>
      </c>
      <c r="G24" s="4">
        <v>0</v>
      </c>
      <c r="H24" s="4"/>
      <c r="I24" s="4"/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/>
      <c r="P24" s="4"/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/>
      <c r="X24" s="4">
        <v>0</v>
      </c>
      <c r="Y24" s="4">
        <v>0</v>
      </c>
      <c r="Z24" s="4">
        <v>0</v>
      </c>
      <c r="AA24" s="4">
        <v>0</v>
      </c>
      <c r="AB24" s="4">
        <v>0</v>
      </c>
      <c r="AE24" s="5">
        <v>0</v>
      </c>
      <c r="AF24" s="5">
        <v>0</v>
      </c>
      <c r="AG24" s="5">
        <v>0</v>
      </c>
      <c r="AH24" s="12">
        <f t="shared" si="7"/>
        <v>0</v>
      </c>
    </row>
    <row r="25" spans="1:34" x14ac:dyDescent="0.2">
      <c r="A25" s="6" t="s">
        <v>35</v>
      </c>
      <c r="B25" s="6" t="s">
        <v>23</v>
      </c>
      <c r="C25" s="5">
        <v>55</v>
      </c>
      <c r="D25" s="4">
        <v>16</v>
      </c>
      <c r="E25" s="4">
        <v>15</v>
      </c>
      <c r="F25" s="4">
        <v>6</v>
      </c>
      <c r="G25" s="4">
        <v>0</v>
      </c>
      <c r="H25" s="4"/>
      <c r="I25" s="4"/>
      <c r="J25" s="4">
        <f>165+15</f>
        <v>180</v>
      </c>
      <c r="K25" s="4">
        <v>6</v>
      </c>
      <c r="L25" s="4">
        <v>0</v>
      </c>
      <c r="M25" s="10">
        <v>2</v>
      </c>
      <c r="N25" s="4">
        <v>0</v>
      </c>
      <c r="O25" s="4"/>
      <c r="P25" s="4"/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/>
      <c r="W25" s="4"/>
      <c r="X25" s="4">
        <v>3</v>
      </c>
      <c r="Y25" s="4">
        <v>0</v>
      </c>
      <c r="Z25" s="4">
        <v>0</v>
      </c>
      <c r="AA25" s="4">
        <v>0</v>
      </c>
      <c r="AB25" s="4">
        <v>0</v>
      </c>
      <c r="AE25" s="5">
        <v>14</v>
      </c>
      <c r="AF25" s="5">
        <v>0</v>
      </c>
      <c r="AG25" s="5">
        <v>0</v>
      </c>
      <c r="AH25" s="12">
        <f t="shared" si="7"/>
        <v>297</v>
      </c>
    </row>
    <row r="26" spans="1:34" x14ac:dyDescent="0.2">
      <c r="A26" s="6" t="s">
        <v>35</v>
      </c>
      <c r="B26" s="6" t="s">
        <v>24</v>
      </c>
      <c r="C26" s="5">
        <v>0</v>
      </c>
      <c r="D26" s="4">
        <v>0</v>
      </c>
      <c r="E26" s="4">
        <v>0</v>
      </c>
      <c r="F26" s="4">
        <v>0</v>
      </c>
      <c r="G26" s="4">
        <v>0</v>
      </c>
      <c r="H26" s="4"/>
      <c r="I26" s="4"/>
      <c r="J26" s="4">
        <f>38+25</f>
        <v>63</v>
      </c>
      <c r="K26" s="4">
        <v>0</v>
      </c>
      <c r="L26" s="4">
        <v>0</v>
      </c>
      <c r="M26" s="10">
        <v>0</v>
      </c>
      <c r="N26" s="4">
        <v>0</v>
      </c>
      <c r="O26" s="4"/>
      <c r="P26" s="4"/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/>
      <c r="W26" s="4"/>
      <c r="X26" s="4">
        <v>0</v>
      </c>
      <c r="Y26" s="4">
        <v>0</v>
      </c>
      <c r="Z26" s="4">
        <v>0</v>
      </c>
      <c r="AA26" s="4">
        <v>0</v>
      </c>
      <c r="AB26" s="4">
        <v>0</v>
      </c>
      <c r="AE26" s="5">
        <v>0</v>
      </c>
      <c r="AF26" s="5">
        <v>0</v>
      </c>
      <c r="AG26" s="5">
        <v>0</v>
      </c>
      <c r="AH26" s="12">
        <f t="shared" si="7"/>
        <v>63</v>
      </c>
    </row>
    <row r="27" spans="1:34" x14ac:dyDescent="0.2">
      <c r="A27" s="6" t="s">
        <v>26</v>
      </c>
      <c r="B27" s="6" t="s">
        <v>40</v>
      </c>
      <c r="AH27" s="12">
        <f t="shared" si="7"/>
        <v>0</v>
      </c>
    </row>
    <row r="28" spans="1:34" x14ac:dyDescent="0.2">
      <c r="A28" s="6" t="s">
        <v>28</v>
      </c>
      <c r="B28" s="6" t="s">
        <v>23</v>
      </c>
      <c r="E28" s="5">
        <f>6+14</f>
        <v>20</v>
      </c>
      <c r="F28" s="5">
        <f>11+10</f>
        <v>21</v>
      </c>
      <c r="AH28" s="12">
        <f t="shared" si="7"/>
        <v>41</v>
      </c>
    </row>
    <row r="29" spans="1:34" x14ac:dyDescent="0.2">
      <c r="A29" s="6" t="s">
        <v>28</v>
      </c>
      <c r="B29" s="6" t="s">
        <v>24</v>
      </c>
      <c r="E29" s="5">
        <f>17+29</f>
        <v>46</v>
      </c>
      <c r="F29" s="5">
        <f>15+13</f>
        <v>28</v>
      </c>
      <c r="AH29" s="12">
        <f t="shared" si="7"/>
        <v>74</v>
      </c>
    </row>
    <row r="30" spans="1:34" x14ac:dyDescent="0.2">
      <c r="A30" s="6" t="s">
        <v>27</v>
      </c>
      <c r="B30" s="6" t="s">
        <v>23</v>
      </c>
      <c r="J30" s="5">
        <f>6+8</f>
        <v>14</v>
      </c>
      <c r="AH30" s="12">
        <f t="shared" si="7"/>
        <v>14</v>
      </c>
    </row>
    <row r="31" spans="1:34" x14ac:dyDescent="0.2">
      <c r="A31" s="6" t="s">
        <v>27</v>
      </c>
      <c r="B31" s="6" t="s">
        <v>24</v>
      </c>
      <c r="J31" s="5">
        <f>14+18</f>
        <v>32</v>
      </c>
      <c r="AH31" s="12">
        <f t="shared" si="7"/>
        <v>32</v>
      </c>
    </row>
    <row r="32" spans="1:34" x14ac:dyDescent="0.2">
      <c r="A32" s="6" t="s">
        <v>22</v>
      </c>
      <c r="B32" s="6" t="s">
        <v>23</v>
      </c>
      <c r="S32" s="5">
        <v>10</v>
      </c>
      <c r="AH32" s="12">
        <f t="shared" si="7"/>
        <v>10</v>
      </c>
    </row>
    <row r="33" spans="1:34" x14ac:dyDescent="0.2">
      <c r="A33" s="6" t="s">
        <v>22</v>
      </c>
      <c r="B33" s="6" t="s">
        <v>24</v>
      </c>
      <c r="S33" s="5">
        <v>20</v>
      </c>
      <c r="AH33" s="12">
        <f t="shared" si="7"/>
        <v>20</v>
      </c>
    </row>
    <row r="34" spans="1:34" x14ac:dyDescent="0.2">
      <c r="A34" s="6" t="s">
        <v>29</v>
      </c>
      <c r="B34" s="6" t="s">
        <v>23</v>
      </c>
      <c r="E34" s="5">
        <f>81+28+3</f>
        <v>112</v>
      </c>
      <c r="L34" s="5">
        <v>138</v>
      </c>
      <c r="S34" s="5">
        <f>70+130</f>
        <v>200</v>
      </c>
      <c r="Z34" s="5">
        <f>55+10</f>
        <v>65</v>
      </c>
      <c r="AG34" s="5">
        <f>114+54+5</f>
        <v>173</v>
      </c>
      <c r="AH34" s="12">
        <f t="shared" si="7"/>
        <v>688</v>
      </c>
    </row>
    <row r="35" spans="1:34" x14ac:dyDescent="0.2">
      <c r="A35" s="6" t="s">
        <v>29</v>
      </c>
      <c r="B35" s="6" t="s">
        <v>24</v>
      </c>
      <c r="E35" s="5">
        <f>69+1</f>
        <v>70</v>
      </c>
      <c r="L35" s="5">
        <v>92</v>
      </c>
      <c r="S35" s="5">
        <f>19+78</f>
        <v>97</v>
      </c>
      <c r="Z35" s="5">
        <v>29</v>
      </c>
      <c r="AG35" s="5">
        <f>24+23</f>
        <v>47</v>
      </c>
      <c r="AH35" s="12">
        <f t="shared" si="7"/>
        <v>335</v>
      </c>
    </row>
    <row r="36" spans="1:34" x14ac:dyDescent="0.2">
      <c r="A36" s="6" t="s">
        <v>30</v>
      </c>
      <c r="B36" s="6" t="s">
        <v>23</v>
      </c>
      <c r="C36" s="5">
        <v>0</v>
      </c>
      <c r="D36" s="5">
        <v>0</v>
      </c>
      <c r="E36" s="5">
        <v>0</v>
      </c>
      <c r="F36" s="5">
        <v>0</v>
      </c>
      <c r="G36" s="5">
        <f>25+20+23</f>
        <v>68</v>
      </c>
      <c r="J36" s="5">
        <v>0</v>
      </c>
      <c r="K36" s="5">
        <v>0</v>
      </c>
      <c r="L36" s="5">
        <v>0</v>
      </c>
      <c r="M36" s="5">
        <v>0</v>
      </c>
      <c r="N36" s="5">
        <f>11+11+17</f>
        <v>39</v>
      </c>
      <c r="Q36" s="5">
        <v>0</v>
      </c>
      <c r="R36" s="5">
        <v>0</v>
      </c>
      <c r="S36" s="5">
        <v>0</v>
      </c>
      <c r="T36" s="5">
        <v>0</v>
      </c>
      <c r="U36" s="5">
        <f>11+9</f>
        <v>20</v>
      </c>
      <c r="X36" s="5">
        <v>0</v>
      </c>
      <c r="Y36" s="5">
        <v>0</v>
      </c>
      <c r="Z36" s="5">
        <v>0</v>
      </c>
      <c r="AA36" s="5">
        <v>0</v>
      </c>
      <c r="AB36" s="5">
        <f>10+23</f>
        <v>33</v>
      </c>
      <c r="AD36" s="5">
        <v>0</v>
      </c>
      <c r="AE36" s="5">
        <v>0</v>
      </c>
      <c r="AF36" s="5">
        <v>0</v>
      </c>
      <c r="AG36" s="5">
        <v>0</v>
      </c>
      <c r="AH36" s="12">
        <f t="shared" si="7"/>
        <v>160</v>
      </c>
    </row>
    <row r="37" spans="1:34" x14ac:dyDescent="0.2">
      <c r="A37" s="6" t="s">
        <v>30</v>
      </c>
      <c r="B37" s="6" t="s">
        <v>24</v>
      </c>
      <c r="C37" s="5">
        <v>0</v>
      </c>
      <c r="D37" s="5">
        <v>0</v>
      </c>
      <c r="E37" s="5">
        <v>0</v>
      </c>
      <c r="F37" s="5">
        <v>0</v>
      </c>
      <c r="G37" s="5">
        <f>31+12+9</f>
        <v>52</v>
      </c>
      <c r="J37" s="5">
        <v>0</v>
      </c>
      <c r="K37" s="5">
        <v>0</v>
      </c>
      <c r="L37" s="5">
        <v>0</v>
      </c>
      <c r="M37" s="5">
        <v>0</v>
      </c>
      <c r="N37" s="5">
        <f>5+8+12</f>
        <v>25</v>
      </c>
      <c r="Q37" s="5">
        <v>0</v>
      </c>
      <c r="R37" s="5">
        <v>0</v>
      </c>
      <c r="S37" s="5">
        <v>0</v>
      </c>
      <c r="T37" s="5">
        <v>0</v>
      </c>
      <c r="U37" s="5">
        <f>8+7</f>
        <v>15</v>
      </c>
      <c r="X37" s="5">
        <v>0</v>
      </c>
      <c r="Y37" s="5">
        <v>0</v>
      </c>
      <c r="Z37" s="5">
        <v>0</v>
      </c>
      <c r="AA37" s="5">
        <v>0</v>
      </c>
      <c r="AB37" s="5">
        <f>8+17</f>
        <v>25</v>
      </c>
      <c r="AD37" s="5">
        <v>0</v>
      </c>
      <c r="AE37" s="5">
        <v>0</v>
      </c>
      <c r="AF37" s="5">
        <v>0</v>
      </c>
      <c r="AG37" s="5">
        <v>0</v>
      </c>
      <c r="AH37" s="12">
        <f t="shared" si="7"/>
        <v>117</v>
      </c>
    </row>
    <row r="38" spans="1:34" x14ac:dyDescent="0.2">
      <c r="A38" s="6" t="s">
        <v>31</v>
      </c>
      <c r="B38" s="6" t="s">
        <v>36</v>
      </c>
      <c r="C38" s="5">
        <v>0</v>
      </c>
      <c r="D38" s="5">
        <v>0</v>
      </c>
      <c r="E38" s="5">
        <v>15</v>
      </c>
      <c r="F38" s="5">
        <v>0</v>
      </c>
      <c r="G38" s="5">
        <v>0</v>
      </c>
      <c r="H38" s="5">
        <v>300</v>
      </c>
      <c r="I38" s="5">
        <v>3</v>
      </c>
      <c r="J38" s="5">
        <v>65</v>
      </c>
      <c r="K38" s="5">
        <v>0</v>
      </c>
      <c r="L38" s="5">
        <v>0</v>
      </c>
      <c r="M38" s="5">
        <v>5</v>
      </c>
      <c r="N38" s="5">
        <v>125</v>
      </c>
      <c r="Q38" s="5">
        <v>0</v>
      </c>
      <c r="R38" s="5">
        <v>0</v>
      </c>
      <c r="S38" s="5">
        <v>0</v>
      </c>
      <c r="T38" s="5">
        <v>75</v>
      </c>
      <c r="U38" s="5">
        <v>300</v>
      </c>
      <c r="W38" s="5">
        <v>0</v>
      </c>
      <c r="X38" s="5">
        <v>200</v>
      </c>
      <c r="Y38" s="5">
        <v>75</v>
      </c>
      <c r="Z38" s="5">
        <v>75</v>
      </c>
      <c r="AA38" s="5">
        <v>0</v>
      </c>
      <c r="AB38" s="5">
        <v>75</v>
      </c>
      <c r="AD38" s="5">
        <v>0</v>
      </c>
      <c r="AE38" s="5">
        <v>0</v>
      </c>
      <c r="AF38" s="5">
        <v>0</v>
      </c>
      <c r="AG38" s="5">
        <v>0</v>
      </c>
      <c r="AH38" s="12">
        <f t="shared" si="7"/>
        <v>1313</v>
      </c>
    </row>
    <row r="39" spans="1:34" x14ac:dyDescent="0.2">
      <c r="A39" s="31" t="s">
        <v>39</v>
      </c>
      <c r="B39" s="31" t="s">
        <v>38</v>
      </c>
      <c r="C39" s="12">
        <f t="shared" ref="C39:AG39" si="8">SUM(C17:C38)+C15</f>
        <v>136</v>
      </c>
      <c r="D39" s="12">
        <f t="shared" si="8"/>
        <v>85</v>
      </c>
      <c r="E39" s="12">
        <f t="shared" si="8"/>
        <v>404</v>
      </c>
      <c r="F39" s="12">
        <f t="shared" si="8"/>
        <v>116</v>
      </c>
      <c r="G39" s="12">
        <f t="shared" si="8"/>
        <v>336</v>
      </c>
      <c r="H39" s="12">
        <f t="shared" si="8"/>
        <v>300</v>
      </c>
      <c r="I39" s="12">
        <f t="shared" si="8"/>
        <v>10</v>
      </c>
      <c r="J39" s="12">
        <f t="shared" si="8"/>
        <v>471</v>
      </c>
      <c r="K39" s="12">
        <f t="shared" si="8"/>
        <v>192</v>
      </c>
      <c r="L39" s="12">
        <f t="shared" si="8"/>
        <v>336</v>
      </c>
      <c r="M39" s="12">
        <f t="shared" si="8"/>
        <v>154</v>
      </c>
      <c r="N39" s="12">
        <f t="shared" si="8"/>
        <v>420</v>
      </c>
      <c r="O39" s="12">
        <f t="shared" si="8"/>
        <v>0</v>
      </c>
      <c r="P39" s="12">
        <f t="shared" si="8"/>
        <v>0</v>
      </c>
      <c r="Q39" s="12">
        <f t="shared" si="8"/>
        <v>276</v>
      </c>
      <c r="R39" s="12">
        <f t="shared" si="8"/>
        <v>219</v>
      </c>
      <c r="S39" s="12">
        <f t="shared" si="8"/>
        <v>693</v>
      </c>
      <c r="T39" s="12">
        <f t="shared" si="8"/>
        <v>417</v>
      </c>
      <c r="U39" s="12">
        <f t="shared" si="8"/>
        <v>645</v>
      </c>
      <c r="V39" s="12">
        <f t="shared" si="8"/>
        <v>0</v>
      </c>
      <c r="W39" s="12">
        <f t="shared" si="8"/>
        <v>5</v>
      </c>
      <c r="X39" s="12">
        <f t="shared" si="8"/>
        <v>295</v>
      </c>
      <c r="Y39" s="12">
        <f t="shared" si="8"/>
        <v>173</v>
      </c>
      <c r="Z39" s="12">
        <f t="shared" si="8"/>
        <v>315</v>
      </c>
      <c r="AA39" s="12">
        <f t="shared" si="8"/>
        <v>0</v>
      </c>
      <c r="AB39" s="12">
        <f t="shared" si="8"/>
        <v>272</v>
      </c>
      <c r="AC39" s="12">
        <f t="shared" si="8"/>
        <v>0</v>
      </c>
      <c r="AD39" s="12">
        <f t="shared" si="8"/>
        <v>8</v>
      </c>
      <c r="AE39" s="12">
        <f t="shared" si="8"/>
        <v>191</v>
      </c>
      <c r="AF39" s="12">
        <f t="shared" si="8"/>
        <v>161</v>
      </c>
      <c r="AG39" s="12">
        <f t="shared" si="8"/>
        <v>320</v>
      </c>
      <c r="AH39" s="12">
        <f>SUM(AH17:AH38) +AH15</f>
        <v>6950</v>
      </c>
    </row>
    <row r="40" spans="1:34" x14ac:dyDescent="0.2">
      <c r="A40" s="20"/>
    </row>
    <row r="41" spans="1:34" x14ac:dyDescent="0.2">
      <c r="A41" s="20"/>
    </row>
    <row r="42" spans="1:34" x14ac:dyDescent="0.2">
      <c r="A42" s="20"/>
      <c r="AH42" s="31"/>
    </row>
    <row r="43" spans="1:34" x14ac:dyDescent="0.2">
      <c r="A43" s="20"/>
    </row>
    <row r="44" spans="1:34" x14ac:dyDescent="0.2">
      <c r="A44" s="20"/>
    </row>
    <row r="45" spans="1:34" x14ac:dyDescent="0.2">
      <c r="A45" s="20"/>
    </row>
    <row r="46" spans="1:34" x14ac:dyDescent="0.2">
      <c r="A46" s="20"/>
    </row>
    <row r="47" spans="1:34" x14ac:dyDescent="0.2">
      <c r="A47" s="20"/>
    </row>
    <row r="48" spans="1:34" x14ac:dyDescent="0.2">
      <c r="A48" s="20"/>
    </row>
    <row r="49" spans="1:1" x14ac:dyDescent="0.2">
      <c r="A49" s="20"/>
    </row>
    <row r="50" spans="1:1" x14ac:dyDescent="0.2">
      <c r="A50" s="20"/>
    </row>
    <row r="51" spans="1:1" x14ac:dyDescent="0.2">
      <c r="A51" s="20"/>
    </row>
    <row r="52" spans="1:1" x14ac:dyDescent="0.2">
      <c r="A52" s="20"/>
    </row>
    <row r="53" spans="1:1" x14ac:dyDescent="0.2">
      <c r="A53" s="20"/>
    </row>
    <row r="54" spans="1:1" x14ac:dyDescent="0.2">
      <c r="A54" s="20"/>
    </row>
    <row r="55" spans="1:1" x14ac:dyDescent="0.2">
      <c r="A55" s="20"/>
    </row>
    <row r="56" spans="1:1" x14ac:dyDescent="0.2">
      <c r="A56" s="20"/>
    </row>
    <row r="57" spans="1:1" x14ac:dyDescent="0.2">
      <c r="A57" s="34"/>
    </row>
    <row r="58" spans="1:1" x14ac:dyDescent="0.2">
      <c r="A58" s="34"/>
    </row>
    <row r="59" spans="1:1" x14ac:dyDescent="0.2">
      <c r="A59" s="34"/>
    </row>
    <row r="60" spans="1:1" x14ac:dyDescent="0.2">
      <c r="A60" s="34"/>
    </row>
    <row r="61" spans="1:1" x14ac:dyDescent="0.2">
      <c r="A61" s="34"/>
    </row>
    <row r="62" spans="1:1" x14ac:dyDescent="0.2">
      <c r="A62" s="34"/>
    </row>
    <row r="63" spans="1:1" x14ac:dyDescent="0.2">
      <c r="A63" s="34"/>
    </row>
    <row r="64" spans="1:1" x14ac:dyDescent="0.2">
      <c r="A64" s="34"/>
    </row>
    <row r="65" spans="1:1" x14ac:dyDescent="0.2">
      <c r="A65" s="34"/>
    </row>
    <row r="66" spans="1:1" x14ac:dyDescent="0.2">
      <c r="A66" s="34"/>
    </row>
    <row r="68" spans="1:1" x14ac:dyDescent="0.2">
      <c r="A68" s="35"/>
    </row>
    <row r="69" spans="1:1" x14ac:dyDescent="0.2">
      <c r="A69" s="35"/>
    </row>
    <row r="70" spans="1:1" x14ac:dyDescent="0.2">
      <c r="A70" s="35"/>
    </row>
    <row r="71" spans="1:1" x14ac:dyDescent="0.2">
      <c r="A71" s="35"/>
    </row>
    <row r="72" spans="1:1" x14ac:dyDescent="0.2">
      <c r="A72" s="35"/>
    </row>
    <row r="73" spans="1:1" x14ac:dyDescent="0.2">
      <c r="A73" s="35"/>
    </row>
    <row r="74" spans="1:1" x14ac:dyDescent="0.2">
      <c r="A74" s="35"/>
    </row>
    <row r="75" spans="1:1" x14ac:dyDescent="0.2">
      <c r="A75" s="35"/>
    </row>
    <row r="76" spans="1:1" x14ac:dyDescent="0.2">
      <c r="A76" s="35"/>
    </row>
    <row r="77" spans="1:1" x14ac:dyDescent="0.2">
      <c r="A77" s="35"/>
    </row>
    <row r="78" spans="1:1" x14ac:dyDescent="0.2">
      <c r="A78" s="35"/>
    </row>
    <row r="79" spans="1:1" x14ac:dyDescent="0.2">
      <c r="A79" s="35"/>
    </row>
    <row r="80" spans="1:1" x14ac:dyDescent="0.2">
      <c r="A80" s="35"/>
    </row>
    <row r="81" spans="1:1" x14ac:dyDescent="0.2">
      <c r="A81" s="35"/>
    </row>
    <row r="82" spans="1:1" x14ac:dyDescent="0.2">
      <c r="A82" s="35"/>
    </row>
    <row r="83" spans="1:1" x14ac:dyDescent="0.2">
      <c r="A83" s="35"/>
    </row>
    <row r="84" spans="1:1" x14ac:dyDescent="0.2">
      <c r="A84" s="35"/>
    </row>
    <row r="85" spans="1:1" x14ac:dyDescent="0.2">
      <c r="A85" s="35"/>
    </row>
    <row r="86" spans="1:1" x14ac:dyDescent="0.2">
      <c r="A86" s="35"/>
    </row>
    <row r="87" spans="1:1" x14ac:dyDescent="0.2">
      <c r="A87" s="35"/>
    </row>
    <row r="88" spans="1:1" x14ac:dyDescent="0.2">
      <c r="A88" s="35"/>
    </row>
    <row r="89" spans="1:1" x14ac:dyDescent="0.2">
      <c r="A89" s="35"/>
    </row>
    <row r="90" spans="1:1" x14ac:dyDescent="0.2">
      <c r="A90" s="35"/>
    </row>
    <row r="91" spans="1:1" x14ac:dyDescent="0.2">
      <c r="A91" s="35"/>
    </row>
    <row r="92" spans="1:1" x14ac:dyDescent="0.2">
      <c r="A92" s="35"/>
    </row>
    <row r="93" spans="1:1" x14ac:dyDescent="0.2">
      <c r="A93" s="3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3"/>
  <sheetViews>
    <sheetView workbookViewId="0">
      <pane xSplit="2" ySplit="1" topLeftCell="C70" activePane="bottomRight" state="frozen"/>
      <selection pane="topRight" activeCell="C1" sqref="C1"/>
      <selection pane="bottomLeft" activeCell="A3" sqref="A3"/>
      <selection pane="bottomRight" activeCell="A68" sqref="A68:XFD68"/>
    </sheetView>
  </sheetViews>
  <sheetFormatPr baseColWidth="10" defaultColWidth="8.83203125" defaultRowHeight="15" x14ac:dyDescent="0.2"/>
  <cols>
    <col min="1" max="1" width="23.83203125" style="5" bestFit="1" customWidth="1"/>
    <col min="2" max="2" width="45.5" customWidth="1"/>
    <col min="33" max="33" width="8.83203125" style="12"/>
  </cols>
  <sheetData>
    <row r="1" spans="1:33" ht="16" thickBot="1" x14ac:dyDescent="0.25">
      <c r="A1" s="32" t="s">
        <v>32</v>
      </c>
      <c r="B1" s="1" t="s">
        <v>33</v>
      </c>
      <c r="C1" s="29">
        <v>42461</v>
      </c>
      <c r="D1" s="29">
        <f xml:space="preserve"> (C1+1)</f>
        <v>42462</v>
      </c>
      <c r="E1" s="29">
        <f t="shared" ref="E1:AC1" si="0" xml:space="preserve"> (D1+1)</f>
        <v>42463</v>
      </c>
      <c r="F1" s="29">
        <f t="shared" si="0"/>
        <v>42464</v>
      </c>
      <c r="G1" s="29">
        <f t="shared" si="0"/>
        <v>42465</v>
      </c>
      <c r="H1" s="29">
        <f t="shared" si="0"/>
        <v>42466</v>
      </c>
      <c r="I1" s="29">
        <f t="shared" si="0"/>
        <v>42467</v>
      </c>
      <c r="J1" s="29">
        <f t="shared" si="0"/>
        <v>42468</v>
      </c>
      <c r="K1" s="29">
        <f t="shared" si="0"/>
        <v>42469</v>
      </c>
      <c r="L1" s="29">
        <f t="shared" si="0"/>
        <v>42470</v>
      </c>
      <c r="M1" s="29">
        <f t="shared" si="0"/>
        <v>42471</v>
      </c>
      <c r="N1" s="29">
        <f t="shared" si="0"/>
        <v>42472</v>
      </c>
      <c r="O1" s="29">
        <f t="shared" si="0"/>
        <v>42473</v>
      </c>
      <c r="P1" s="29">
        <f t="shared" si="0"/>
        <v>42474</v>
      </c>
      <c r="Q1" s="29">
        <f t="shared" si="0"/>
        <v>42475</v>
      </c>
      <c r="R1" s="29">
        <f t="shared" si="0"/>
        <v>42476</v>
      </c>
      <c r="S1" s="29">
        <f t="shared" si="0"/>
        <v>42477</v>
      </c>
      <c r="T1" s="29">
        <f t="shared" si="0"/>
        <v>42478</v>
      </c>
      <c r="U1" s="29">
        <f t="shared" si="0"/>
        <v>42479</v>
      </c>
      <c r="V1" s="29">
        <f t="shared" si="0"/>
        <v>42480</v>
      </c>
      <c r="W1" s="29">
        <f t="shared" si="0"/>
        <v>42481</v>
      </c>
      <c r="X1" s="29">
        <f t="shared" si="0"/>
        <v>42482</v>
      </c>
      <c r="Y1" s="29">
        <f t="shared" si="0"/>
        <v>42483</v>
      </c>
      <c r="Z1" s="29">
        <f t="shared" si="0"/>
        <v>42484</v>
      </c>
      <c r="AA1" s="29">
        <f t="shared" si="0"/>
        <v>42485</v>
      </c>
      <c r="AB1" s="29">
        <f t="shared" si="0"/>
        <v>42486</v>
      </c>
      <c r="AC1" s="29">
        <f t="shared" si="0"/>
        <v>42487</v>
      </c>
      <c r="AD1" s="29">
        <f t="shared" ref="AD1" si="1" xml:space="preserve"> (AC1+1)</f>
        <v>42488</v>
      </c>
      <c r="AE1" s="29">
        <f t="shared" ref="AE1" si="2" xml:space="preserve"> (AD1+1)</f>
        <v>42489</v>
      </c>
      <c r="AF1" s="29">
        <f t="shared" ref="AF1" si="3" xml:space="preserve"> (AE1+1)</f>
        <v>42490</v>
      </c>
      <c r="AG1" s="27" t="s">
        <v>39</v>
      </c>
    </row>
    <row r="2" spans="1:33" x14ac:dyDescent="0.2">
      <c r="A2" s="6" t="s">
        <v>1</v>
      </c>
      <c r="B2" s="6" t="s">
        <v>2</v>
      </c>
      <c r="C2" s="4">
        <v>3</v>
      </c>
      <c r="D2" s="4">
        <v>2</v>
      </c>
      <c r="E2" s="5"/>
      <c r="F2" s="4"/>
      <c r="G2" s="4">
        <v>3</v>
      </c>
      <c r="H2" s="4">
        <v>0</v>
      </c>
      <c r="I2" s="4">
        <v>2</v>
      </c>
      <c r="J2" s="4">
        <v>1</v>
      </c>
      <c r="K2" s="4">
        <v>1</v>
      </c>
      <c r="L2" s="4"/>
      <c r="M2" s="4"/>
      <c r="N2" s="4">
        <v>2</v>
      </c>
      <c r="O2" s="4">
        <v>0</v>
      </c>
      <c r="P2" s="4">
        <v>2</v>
      </c>
      <c r="Q2" s="4">
        <v>2</v>
      </c>
      <c r="R2" s="4"/>
      <c r="S2" s="4"/>
      <c r="T2" s="4"/>
      <c r="U2" s="4">
        <v>8</v>
      </c>
      <c r="V2" s="4">
        <v>2</v>
      </c>
      <c r="W2" s="5">
        <v>0</v>
      </c>
      <c r="X2" s="4">
        <v>2</v>
      </c>
      <c r="Y2" s="4">
        <v>6</v>
      </c>
      <c r="Z2" s="4"/>
      <c r="AA2" s="4"/>
      <c r="AB2" s="4">
        <v>3</v>
      </c>
      <c r="AC2" s="4">
        <v>8</v>
      </c>
      <c r="AD2" s="4">
        <v>1</v>
      </c>
      <c r="AE2" s="4">
        <v>10</v>
      </c>
      <c r="AF2" s="4">
        <v>6</v>
      </c>
      <c r="AG2" s="12">
        <f>SUM(C2:AF2)</f>
        <v>64</v>
      </c>
    </row>
    <row r="3" spans="1:33" x14ac:dyDescent="0.2">
      <c r="A3" s="6" t="s">
        <v>1</v>
      </c>
      <c r="B3" s="6" t="s">
        <v>3</v>
      </c>
      <c r="C3" s="4">
        <v>2</v>
      </c>
      <c r="D3" s="4">
        <v>1</v>
      </c>
      <c r="E3" s="5"/>
      <c r="F3" s="4"/>
      <c r="G3" s="4">
        <v>2</v>
      </c>
      <c r="H3" s="4">
        <v>0</v>
      </c>
      <c r="I3" s="4">
        <v>0</v>
      </c>
      <c r="J3" s="4">
        <v>0</v>
      </c>
      <c r="K3" s="4">
        <v>1</v>
      </c>
      <c r="L3" s="4"/>
      <c r="M3" s="4"/>
      <c r="N3" s="4">
        <v>1</v>
      </c>
      <c r="O3" s="4">
        <v>0</v>
      </c>
      <c r="P3" s="4">
        <v>4</v>
      </c>
      <c r="Q3" s="4">
        <v>5</v>
      </c>
      <c r="R3" s="4"/>
      <c r="S3" s="4"/>
      <c r="T3" s="4"/>
      <c r="U3" s="4">
        <v>1</v>
      </c>
      <c r="V3" s="4">
        <v>0</v>
      </c>
      <c r="W3" s="5">
        <v>0</v>
      </c>
      <c r="X3" s="4">
        <v>0</v>
      </c>
      <c r="Y3" s="4">
        <v>3</v>
      </c>
      <c r="Z3" s="4"/>
      <c r="AA3" s="4"/>
      <c r="AB3" s="4">
        <v>0</v>
      </c>
      <c r="AC3" s="4">
        <v>0</v>
      </c>
      <c r="AD3" s="4">
        <v>2</v>
      </c>
      <c r="AE3" s="4">
        <v>9</v>
      </c>
      <c r="AF3" s="4">
        <v>3</v>
      </c>
      <c r="AG3" s="12">
        <f t="shared" ref="AG3:AG15" si="4">SUM(C3:AF3)</f>
        <v>34</v>
      </c>
    </row>
    <row r="4" spans="1:33" x14ac:dyDescent="0.2">
      <c r="A4" s="6" t="s">
        <v>1</v>
      </c>
      <c r="B4" s="6" t="s">
        <v>4</v>
      </c>
      <c r="C4" s="4">
        <v>7</v>
      </c>
      <c r="D4" s="4">
        <v>18</v>
      </c>
      <c r="E4" s="5"/>
      <c r="F4" s="4"/>
      <c r="G4" s="4">
        <v>5</v>
      </c>
      <c r="H4" s="4">
        <v>3</v>
      </c>
      <c r="I4" s="4">
        <v>7</v>
      </c>
      <c r="J4" s="4">
        <v>4</v>
      </c>
      <c r="K4" s="4">
        <v>62</v>
      </c>
      <c r="L4" s="4"/>
      <c r="M4" s="4"/>
      <c r="N4" s="4">
        <v>6</v>
      </c>
      <c r="O4" s="4">
        <v>6</v>
      </c>
      <c r="P4" s="4">
        <v>2</v>
      </c>
      <c r="Q4" s="4">
        <v>2</v>
      </c>
      <c r="R4" s="4"/>
      <c r="S4" s="4"/>
      <c r="T4" s="4"/>
      <c r="U4" s="4">
        <v>7</v>
      </c>
      <c r="V4" s="4">
        <v>5</v>
      </c>
      <c r="W4" s="5">
        <v>7</v>
      </c>
      <c r="X4" s="4">
        <v>13</v>
      </c>
      <c r="Y4" s="4">
        <v>25</v>
      </c>
      <c r="Z4" s="4"/>
      <c r="AA4" s="4"/>
      <c r="AB4" s="4">
        <v>6</v>
      </c>
      <c r="AC4" s="4">
        <v>4</v>
      </c>
      <c r="AD4" s="4">
        <v>3</v>
      </c>
      <c r="AE4" s="4">
        <v>8</v>
      </c>
      <c r="AF4" s="4">
        <v>17</v>
      </c>
      <c r="AG4" s="12">
        <f t="shared" si="4"/>
        <v>217</v>
      </c>
    </row>
    <row r="5" spans="1:33" x14ac:dyDescent="0.2">
      <c r="A5" s="6" t="s">
        <v>1</v>
      </c>
      <c r="B5" s="6" t="s">
        <v>5</v>
      </c>
      <c r="C5" s="4">
        <v>2</v>
      </c>
      <c r="D5" s="4">
        <v>1</v>
      </c>
      <c r="E5" s="5"/>
      <c r="F5" s="4"/>
      <c r="G5" s="4">
        <v>1</v>
      </c>
      <c r="H5" s="4">
        <v>2</v>
      </c>
      <c r="I5" s="4">
        <v>5</v>
      </c>
      <c r="J5" s="4">
        <v>4</v>
      </c>
      <c r="K5" s="4">
        <v>28</v>
      </c>
      <c r="L5" s="4"/>
      <c r="M5" s="4"/>
      <c r="N5" s="4">
        <v>6</v>
      </c>
      <c r="O5" s="4">
        <v>8</v>
      </c>
      <c r="P5" s="4">
        <v>7</v>
      </c>
      <c r="Q5" s="4">
        <v>6</v>
      </c>
      <c r="R5" s="4"/>
      <c r="S5" s="4"/>
      <c r="T5" s="4"/>
      <c r="U5" s="4">
        <v>11</v>
      </c>
      <c r="V5" s="4">
        <v>4</v>
      </c>
      <c r="W5" s="5">
        <v>7</v>
      </c>
      <c r="X5" s="4">
        <v>11</v>
      </c>
      <c r="Y5" s="4">
        <v>4</v>
      </c>
      <c r="Z5" s="4"/>
      <c r="AA5" s="4"/>
      <c r="AB5" s="4">
        <v>7</v>
      </c>
      <c r="AC5" s="4">
        <v>18</v>
      </c>
      <c r="AD5" s="4">
        <v>5</v>
      </c>
      <c r="AE5" s="4">
        <v>11</v>
      </c>
      <c r="AF5" s="4">
        <v>2</v>
      </c>
      <c r="AG5" s="12">
        <f t="shared" si="4"/>
        <v>150</v>
      </c>
    </row>
    <row r="6" spans="1:33" x14ac:dyDescent="0.2">
      <c r="A6" s="6" t="s">
        <v>1</v>
      </c>
      <c r="B6" s="6" t="s">
        <v>6</v>
      </c>
      <c r="C6" s="4">
        <v>2</v>
      </c>
      <c r="D6" s="4">
        <v>8</v>
      </c>
      <c r="E6" s="4"/>
      <c r="F6" s="4"/>
      <c r="G6" s="4">
        <v>8</v>
      </c>
      <c r="H6" s="4">
        <v>4</v>
      </c>
      <c r="I6" s="4">
        <v>2</v>
      </c>
      <c r="J6" s="4">
        <v>5</v>
      </c>
      <c r="K6" s="4">
        <v>41</v>
      </c>
      <c r="L6" s="4"/>
      <c r="M6" s="4"/>
      <c r="N6" s="4">
        <v>2</v>
      </c>
      <c r="O6" s="4">
        <v>4</v>
      </c>
      <c r="P6" s="4">
        <v>0</v>
      </c>
      <c r="Q6" s="4">
        <v>0</v>
      </c>
      <c r="R6" s="4"/>
      <c r="S6" s="4"/>
      <c r="T6" s="4"/>
      <c r="U6" s="4">
        <v>1</v>
      </c>
      <c r="V6" s="4">
        <v>2</v>
      </c>
      <c r="W6" s="5">
        <v>2</v>
      </c>
      <c r="X6" s="4">
        <v>2</v>
      </c>
      <c r="Y6" s="4">
        <v>8</v>
      </c>
      <c r="Z6" s="4"/>
      <c r="AA6" s="4"/>
      <c r="AB6" s="4">
        <v>3</v>
      </c>
      <c r="AC6" s="4">
        <v>3</v>
      </c>
      <c r="AD6" s="4">
        <v>2</v>
      </c>
      <c r="AE6" s="4">
        <v>6</v>
      </c>
      <c r="AF6" s="4">
        <v>18</v>
      </c>
      <c r="AG6" s="12">
        <f t="shared" si="4"/>
        <v>123</v>
      </c>
    </row>
    <row r="7" spans="1:33" x14ac:dyDescent="0.2">
      <c r="A7" s="6" t="s">
        <v>1</v>
      </c>
      <c r="B7" s="3" t="s">
        <v>7</v>
      </c>
      <c r="C7" s="4">
        <v>1</v>
      </c>
      <c r="D7" s="4">
        <v>4</v>
      </c>
      <c r="E7" s="4"/>
      <c r="F7" s="4"/>
      <c r="G7" s="4">
        <v>2</v>
      </c>
      <c r="H7" s="4">
        <v>0</v>
      </c>
      <c r="I7" s="4">
        <v>2</v>
      </c>
      <c r="J7" s="4">
        <v>5</v>
      </c>
      <c r="K7" s="4">
        <v>7</v>
      </c>
      <c r="L7" s="4"/>
      <c r="M7" s="4"/>
      <c r="N7" s="4">
        <v>1</v>
      </c>
      <c r="O7" s="4">
        <v>0</v>
      </c>
      <c r="P7" s="4">
        <v>0</v>
      </c>
      <c r="Q7" s="4">
        <v>0</v>
      </c>
      <c r="R7" s="4"/>
      <c r="S7" s="4"/>
      <c r="T7" s="4"/>
      <c r="U7" s="4">
        <v>0</v>
      </c>
      <c r="V7" s="4">
        <v>0</v>
      </c>
      <c r="W7" s="5">
        <v>0</v>
      </c>
      <c r="X7" s="4">
        <v>0</v>
      </c>
      <c r="Y7" s="4">
        <v>12</v>
      </c>
      <c r="Z7" s="4"/>
      <c r="AA7" s="4"/>
      <c r="AB7" s="4">
        <v>3</v>
      </c>
      <c r="AC7" s="4">
        <v>5</v>
      </c>
      <c r="AD7" s="4">
        <v>0</v>
      </c>
      <c r="AE7" s="4">
        <v>0</v>
      </c>
      <c r="AF7" s="4">
        <v>6</v>
      </c>
      <c r="AG7" s="12">
        <f t="shared" si="4"/>
        <v>48</v>
      </c>
    </row>
    <row r="8" spans="1:33" x14ac:dyDescent="0.2">
      <c r="A8" s="6" t="s">
        <v>1</v>
      </c>
      <c r="B8" s="6" t="s">
        <v>8</v>
      </c>
      <c r="C8" s="4">
        <v>5</v>
      </c>
      <c r="D8" s="4">
        <v>0</v>
      </c>
      <c r="E8" s="4"/>
      <c r="F8" s="4"/>
      <c r="G8" s="4">
        <v>0</v>
      </c>
      <c r="H8" s="4">
        <v>1</v>
      </c>
      <c r="I8" s="4">
        <v>2</v>
      </c>
      <c r="J8" s="4">
        <v>1</v>
      </c>
      <c r="K8" s="4">
        <v>6</v>
      </c>
      <c r="L8" s="4"/>
      <c r="M8" s="4"/>
      <c r="N8" s="4">
        <v>4</v>
      </c>
      <c r="O8" s="4">
        <v>2</v>
      </c>
      <c r="P8" s="4">
        <v>2</v>
      </c>
      <c r="Q8" s="4">
        <v>4</v>
      </c>
      <c r="R8" s="4"/>
      <c r="S8" s="4"/>
      <c r="T8" s="4"/>
      <c r="U8" s="4">
        <v>5</v>
      </c>
      <c r="V8" s="4">
        <v>1</v>
      </c>
      <c r="W8" s="5">
        <v>7</v>
      </c>
      <c r="X8" s="4">
        <v>3</v>
      </c>
      <c r="Y8" s="4">
        <v>0</v>
      </c>
      <c r="Z8" s="4"/>
      <c r="AA8" s="4"/>
      <c r="AB8" s="4">
        <v>4</v>
      </c>
      <c r="AC8" s="4">
        <v>4</v>
      </c>
      <c r="AD8" s="4">
        <v>0</v>
      </c>
      <c r="AE8" s="4">
        <v>3</v>
      </c>
      <c r="AF8" s="4">
        <v>2</v>
      </c>
      <c r="AG8" s="12">
        <f t="shared" si="4"/>
        <v>56</v>
      </c>
    </row>
    <row r="9" spans="1:33" x14ac:dyDescent="0.2">
      <c r="A9" s="6" t="s">
        <v>1</v>
      </c>
      <c r="B9" s="6" t="s">
        <v>9</v>
      </c>
      <c r="C9" s="4">
        <v>2</v>
      </c>
      <c r="D9" s="4">
        <v>0</v>
      </c>
      <c r="E9" s="4"/>
      <c r="F9" s="4"/>
      <c r="G9" s="4">
        <v>0</v>
      </c>
      <c r="H9" s="4">
        <v>0</v>
      </c>
      <c r="I9" s="4">
        <v>2</v>
      </c>
      <c r="J9" s="4">
        <v>0</v>
      </c>
      <c r="K9" s="4">
        <v>1</v>
      </c>
      <c r="L9" s="4"/>
      <c r="M9" s="4"/>
      <c r="N9" s="4">
        <v>3</v>
      </c>
      <c r="O9" s="4">
        <v>1</v>
      </c>
      <c r="P9" s="4">
        <v>3</v>
      </c>
      <c r="Q9" s="4">
        <v>2</v>
      </c>
      <c r="R9" s="4"/>
      <c r="S9" s="4"/>
      <c r="T9" s="4"/>
      <c r="U9" s="4">
        <v>2</v>
      </c>
      <c r="V9" s="4">
        <v>1</v>
      </c>
      <c r="W9" s="5">
        <v>1</v>
      </c>
      <c r="X9" s="4">
        <v>1</v>
      </c>
      <c r="Y9" s="4">
        <v>0</v>
      </c>
      <c r="Z9" s="4"/>
      <c r="AA9" s="4"/>
      <c r="AB9" s="4">
        <v>3</v>
      </c>
      <c r="AC9" s="4">
        <v>1</v>
      </c>
      <c r="AD9" s="4">
        <v>0</v>
      </c>
      <c r="AE9" s="4">
        <v>6</v>
      </c>
      <c r="AF9" s="4">
        <v>4</v>
      </c>
      <c r="AG9" s="12">
        <f t="shared" si="4"/>
        <v>33</v>
      </c>
    </row>
    <row r="10" spans="1:33" x14ac:dyDescent="0.2">
      <c r="A10" s="6" t="s">
        <v>1</v>
      </c>
      <c r="B10" s="3" t="s">
        <v>10</v>
      </c>
      <c r="C10" s="4">
        <v>1</v>
      </c>
      <c r="D10" s="4">
        <v>1</v>
      </c>
      <c r="E10" s="4"/>
      <c r="F10" s="4"/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/>
      <c r="M10" s="4"/>
      <c r="N10" s="4">
        <v>0</v>
      </c>
      <c r="O10" s="4">
        <v>0</v>
      </c>
      <c r="P10" s="4">
        <v>4</v>
      </c>
      <c r="Q10" s="4">
        <v>0</v>
      </c>
      <c r="R10" s="4"/>
      <c r="S10" s="4"/>
      <c r="T10" s="4"/>
      <c r="U10" s="4">
        <v>0</v>
      </c>
      <c r="V10" s="4">
        <v>1</v>
      </c>
      <c r="W10" s="5">
        <v>0</v>
      </c>
      <c r="X10" s="4">
        <v>1</v>
      </c>
      <c r="Y10" s="4">
        <v>2</v>
      </c>
      <c r="Z10" s="4"/>
      <c r="AA10" s="8"/>
      <c r="AB10" s="4">
        <v>0</v>
      </c>
      <c r="AC10" s="4">
        <v>2</v>
      </c>
      <c r="AD10" s="4">
        <v>1</v>
      </c>
      <c r="AE10" s="4">
        <v>1</v>
      </c>
      <c r="AF10" s="4">
        <v>0</v>
      </c>
      <c r="AG10" s="12">
        <f t="shared" si="4"/>
        <v>14</v>
      </c>
    </row>
    <row r="11" spans="1:33" x14ac:dyDescent="0.2">
      <c r="A11" s="6" t="s">
        <v>1</v>
      </c>
      <c r="B11" s="3" t="s">
        <v>11</v>
      </c>
      <c r="C11" s="4">
        <v>2</v>
      </c>
      <c r="D11" s="4">
        <v>6</v>
      </c>
      <c r="E11" s="4"/>
      <c r="F11" s="4"/>
      <c r="G11" s="4">
        <v>0</v>
      </c>
      <c r="H11" s="4">
        <v>3</v>
      </c>
      <c r="I11" s="4">
        <v>0</v>
      </c>
      <c r="J11" s="4">
        <v>4</v>
      </c>
      <c r="K11" s="4">
        <v>22</v>
      </c>
      <c r="L11" s="4"/>
      <c r="M11" s="4"/>
      <c r="N11" s="4">
        <v>9</v>
      </c>
      <c r="O11" s="4">
        <v>2</v>
      </c>
      <c r="P11" s="4">
        <v>2</v>
      </c>
      <c r="Q11" s="4">
        <v>2</v>
      </c>
      <c r="R11" s="4"/>
      <c r="S11" s="4"/>
      <c r="T11" s="4"/>
      <c r="U11" s="4">
        <v>4</v>
      </c>
      <c r="V11" s="4">
        <v>1</v>
      </c>
      <c r="W11" s="5">
        <v>7</v>
      </c>
      <c r="X11" s="4">
        <v>4</v>
      </c>
      <c r="Y11" s="4">
        <v>13</v>
      </c>
      <c r="Z11" s="4"/>
      <c r="AA11" s="8"/>
      <c r="AB11" s="4">
        <v>4</v>
      </c>
      <c r="AC11" s="4">
        <v>3</v>
      </c>
      <c r="AD11" s="4">
        <v>4</v>
      </c>
      <c r="AE11" s="4">
        <v>7</v>
      </c>
      <c r="AF11" s="4">
        <v>9</v>
      </c>
      <c r="AG11" s="12">
        <f t="shared" si="4"/>
        <v>108</v>
      </c>
    </row>
    <row r="12" spans="1:33" x14ac:dyDescent="0.2">
      <c r="A12" s="6" t="s">
        <v>1</v>
      </c>
      <c r="B12" s="3" t="s">
        <v>12</v>
      </c>
      <c r="C12" s="4">
        <v>0</v>
      </c>
      <c r="D12" s="4">
        <v>7</v>
      </c>
      <c r="E12" s="4"/>
      <c r="F12" s="4"/>
      <c r="G12" s="4">
        <v>0</v>
      </c>
      <c r="H12" s="4">
        <v>0</v>
      </c>
      <c r="I12" s="4">
        <v>0</v>
      </c>
      <c r="J12" s="4">
        <v>1</v>
      </c>
      <c r="K12" s="4">
        <v>5</v>
      </c>
      <c r="L12" s="4"/>
      <c r="M12" s="4"/>
      <c r="N12" s="4">
        <v>0</v>
      </c>
      <c r="O12" s="4">
        <v>0</v>
      </c>
      <c r="P12" s="4">
        <v>0</v>
      </c>
      <c r="Q12" s="4">
        <v>0</v>
      </c>
      <c r="R12" s="4"/>
      <c r="S12" s="4"/>
      <c r="T12" s="4"/>
      <c r="U12" s="4">
        <v>0</v>
      </c>
      <c r="V12" s="4">
        <v>0</v>
      </c>
      <c r="W12" s="5">
        <v>0</v>
      </c>
      <c r="X12" s="4">
        <v>0</v>
      </c>
      <c r="Y12" s="4">
        <v>2</v>
      </c>
      <c r="Z12" s="4"/>
      <c r="AA12" s="8"/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12">
        <f t="shared" si="4"/>
        <v>15</v>
      </c>
    </row>
    <row r="13" spans="1:33" x14ac:dyDescent="0.2">
      <c r="A13" s="6" t="s">
        <v>1</v>
      </c>
      <c r="B13" s="6" t="s">
        <v>13</v>
      </c>
      <c r="C13" s="4">
        <v>0</v>
      </c>
      <c r="D13" s="4">
        <v>0</v>
      </c>
      <c r="E13" s="4"/>
      <c r="F13" s="4"/>
      <c r="G13" s="4">
        <v>0</v>
      </c>
      <c r="H13" s="4">
        <v>0</v>
      </c>
      <c r="I13" s="4">
        <v>0</v>
      </c>
      <c r="J13" s="4">
        <v>0</v>
      </c>
      <c r="K13" s="4">
        <v>17</v>
      </c>
      <c r="L13" s="4"/>
      <c r="M13" s="4"/>
      <c r="N13" s="4">
        <v>0</v>
      </c>
      <c r="O13" s="4">
        <v>0</v>
      </c>
      <c r="P13" s="4">
        <v>0</v>
      </c>
      <c r="Q13" s="4">
        <v>0</v>
      </c>
      <c r="R13" s="4"/>
      <c r="S13" s="4"/>
      <c r="T13" s="4"/>
      <c r="U13" s="4">
        <v>0</v>
      </c>
      <c r="V13" s="4">
        <v>0</v>
      </c>
      <c r="W13" s="5">
        <v>0</v>
      </c>
      <c r="X13" s="4">
        <v>0</v>
      </c>
      <c r="Y13" s="4">
        <v>0</v>
      </c>
      <c r="Z13" s="4"/>
      <c r="AA13" s="8"/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12">
        <f t="shared" si="4"/>
        <v>17</v>
      </c>
    </row>
    <row r="14" spans="1:33" x14ac:dyDescent="0.2">
      <c r="A14" s="6" t="s">
        <v>1</v>
      </c>
      <c r="B14" s="6" t="s">
        <v>14</v>
      </c>
      <c r="C14" s="4">
        <v>0</v>
      </c>
      <c r="D14" s="4">
        <v>0</v>
      </c>
      <c r="E14" s="4"/>
      <c r="F14" s="4"/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/>
      <c r="M14" s="4"/>
      <c r="N14" s="4">
        <v>0</v>
      </c>
      <c r="O14" s="4">
        <v>0</v>
      </c>
      <c r="P14" s="4">
        <v>0</v>
      </c>
      <c r="Q14" s="4">
        <v>0</v>
      </c>
      <c r="R14" s="4"/>
      <c r="S14" s="4"/>
      <c r="T14" s="4"/>
      <c r="U14" s="4">
        <v>0</v>
      </c>
      <c r="V14" s="4">
        <v>0</v>
      </c>
      <c r="W14" s="5">
        <v>0</v>
      </c>
      <c r="X14" s="4">
        <v>0</v>
      </c>
      <c r="Y14" s="4">
        <v>0</v>
      </c>
      <c r="Z14" s="4"/>
      <c r="AA14" s="4"/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12">
        <f t="shared" si="4"/>
        <v>0</v>
      </c>
    </row>
    <row r="15" spans="1:33" s="12" customFormat="1" x14ac:dyDescent="0.2">
      <c r="A15" s="31" t="s">
        <v>1</v>
      </c>
      <c r="B15" s="9" t="s">
        <v>15</v>
      </c>
      <c r="C15" s="12">
        <f>SUM(C2:C14)</f>
        <v>27</v>
      </c>
      <c r="D15" s="12">
        <f t="shared" ref="D15:AF15" si="5">SUM(D2:D14)</f>
        <v>48</v>
      </c>
      <c r="E15" s="12">
        <f t="shared" si="5"/>
        <v>0</v>
      </c>
      <c r="F15" s="12">
        <f t="shared" si="5"/>
        <v>0</v>
      </c>
      <c r="G15" s="12">
        <f t="shared" si="5"/>
        <v>21</v>
      </c>
      <c r="H15" s="12">
        <f t="shared" si="5"/>
        <v>13</v>
      </c>
      <c r="I15" s="12">
        <f t="shared" si="5"/>
        <v>22</v>
      </c>
      <c r="J15" s="12">
        <f t="shared" si="5"/>
        <v>25</v>
      </c>
      <c r="K15" s="12">
        <f t="shared" si="5"/>
        <v>191</v>
      </c>
      <c r="L15" s="12">
        <f t="shared" si="5"/>
        <v>0</v>
      </c>
      <c r="M15" s="12">
        <f t="shared" si="5"/>
        <v>0</v>
      </c>
      <c r="N15" s="12">
        <f t="shared" si="5"/>
        <v>34</v>
      </c>
      <c r="O15" s="12">
        <f t="shared" si="5"/>
        <v>23</v>
      </c>
      <c r="P15" s="12">
        <f t="shared" si="5"/>
        <v>26</v>
      </c>
      <c r="Q15" s="12">
        <f t="shared" si="5"/>
        <v>23</v>
      </c>
      <c r="R15" s="12">
        <f t="shared" si="5"/>
        <v>0</v>
      </c>
      <c r="S15" s="12">
        <f t="shared" si="5"/>
        <v>0</v>
      </c>
      <c r="T15" s="12">
        <f t="shared" si="5"/>
        <v>0</v>
      </c>
      <c r="U15" s="12">
        <f t="shared" si="5"/>
        <v>39</v>
      </c>
      <c r="V15" s="12">
        <f t="shared" si="5"/>
        <v>17</v>
      </c>
      <c r="W15" s="12">
        <f t="shared" si="5"/>
        <v>31</v>
      </c>
      <c r="X15" s="12">
        <f t="shared" si="5"/>
        <v>37</v>
      </c>
      <c r="Y15" s="12">
        <f t="shared" si="5"/>
        <v>75</v>
      </c>
      <c r="Z15" s="12">
        <f t="shared" si="5"/>
        <v>0</v>
      </c>
      <c r="AA15" s="12">
        <f t="shared" si="5"/>
        <v>0</v>
      </c>
      <c r="AB15" s="12">
        <f t="shared" si="5"/>
        <v>33</v>
      </c>
      <c r="AC15" s="12">
        <f t="shared" si="5"/>
        <v>48</v>
      </c>
      <c r="AD15" s="12">
        <f t="shared" si="5"/>
        <v>18</v>
      </c>
      <c r="AE15" s="12">
        <f t="shared" si="5"/>
        <v>61</v>
      </c>
      <c r="AF15" s="12">
        <f t="shared" si="5"/>
        <v>67</v>
      </c>
      <c r="AG15" s="12">
        <f t="shared" si="4"/>
        <v>879</v>
      </c>
    </row>
    <row r="16" spans="1:33" x14ac:dyDescent="0.2">
      <c r="A16" s="31"/>
      <c r="B16" s="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3" x14ac:dyDescent="0.2">
      <c r="A17" s="6" t="s">
        <v>16</v>
      </c>
      <c r="B17" s="6" t="s">
        <v>37</v>
      </c>
      <c r="C17" s="5">
        <v>26</v>
      </c>
      <c r="D17" s="5">
        <f>5</f>
        <v>5</v>
      </c>
      <c r="E17" s="5"/>
      <c r="F17" s="4"/>
      <c r="G17" s="5">
        <v>17</v>
      </c>
      <c r="H17" s="5">
        <v>25</v>
      </c>
      <c r="I17" s="4">
        <v>22</v>
      </c>
      <c r="J17" s="5">
        <v>28</v>
      </c>
      <c r="K17" s="5">
        <f>46+5+9</f>
        <v>60</v>
      </c>
      <c r="L17" s="5"/>
      <c r="M17" s="5">
        <v>7</v>
      </c>
      <c r="N17" s="5">
        <v>19</v>
      </c>
      <c r="O17" s="5">
        <v>24</v>
      </c>
      <c r="P17" s="5">
        <v>30</v>
      </c>
      <c r="Q17" s="4">
        <v>49</v>
      </c>
      <c r="R17" s="5">
        <v>28</v>
      </c>
      <c r="S17" s="5"/>
      <c r="T17" s="5"/>
      <c r="U17" s="5">
        <v>22</v>
      </c>
      <c r="V17" s="5">
        <v>15</v>
      </c>
      <c r="W17" s="5">
        <v>36</v>
      </c>
      <c r="X17" s="5">
        <v>31</v>
      </c>
      <c r="Y17" s="5">
        <v>32</v>
      </c>
      <c r="Z17" s="5"/>
      <c r="AA17" s="5">
        <v>7</v>
      </c>
      <c r="AB17" s="4">
        <v>37</v>
      </c>
      <c r="AC17" s="5">
        <v>16</v>
      </c>
      <c r="AD17" s="5">
        <v>38</v>
      </c>
      <c r="AE17" s="5">
        <v>22</v>
      </c>
      <c r="AF17" s="5">
        <v>34</v>
      </c>
      <c r="AG17" s="12">
        <f t="shared" ref="AG17:AG38" si="6">SUM(C17:AF17)</f>
        <v>630</v>
      </c>
    </row>
    <row r="18" spans="1:33" x14ac:dyDescent="0.2">
      <c r="A18" s="5" t="s">
        <v>34</v>
      </c>
      <c r="B18" s="6" t="s">
        <v>17</v>
      </c>
      <c r="C18" s="5">
        <v>0</v>
      </c>
      <c r="D18" s="5">
        <v>0</v>
      </c>
      <c r="E18" s="4"/>
      <c r="F18" s="4"/>
      <c r="G18" s="4">
        <v>0</v>
      </c>
      <c r="H18" s="4">
        <v>0</v>
      </c>
      <c r="I18" s="4">
        <v>0</v>
      </c>
      <c r="J18" s="4">
        <v>60</v>
      </c>
      <c r="K18" s="4">
        <v>0</v>
      </c>
      <c r="L18" s="4"/>
      <c r="M18" s="4"/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/>
      <c r="T18" s="4"/>
      <c r="U18" s="4">
        <v>0</v>
      </c>
      <c r="V18" s="4">
        <v>0</v>
      </c>
      <c r="W18" s="4">
        <v>0</v>
      </c>
      <c r="X18" s="4">
        <v>3</v>
      </c>
      <c r="Y18" s="4">
        <v>0</v>
      </c>
      <c r="Z18" s="5"/>
      <c r="AA18" s="5"/>
      <c r="AB18" s="4">
        <v>0</v>
      </c>
      <c r="AC18" s="4">
        <v>0</v>
      </c>
      <c r="AD18" s="5">
        <v>0</v>
      </c>
      <c r="AE18" s="5">
        <v>0</v>
      </c>
      <c r="AF18" s="5">
        <v>0</v>
      </c>
      <c r="AG18" s="12">
        <f t="shared" si="6"/>
        <v>63</v>
      </c>
    </row>
    <row r="19" spans="1:33" x14ac:dyDescent="0.2">
      <c r="A19" s="5" t="s">
        <v>34</v>
      </c>
      <c r="B19" s="6" t="s">
        <v>18</v>
      </c>
      <c r="C19" s="5">
        <v>0</v>
      </c>
      <c r="D19" s="5">
        <v>0</v>
      </c>
      <c r="E19" s="4"/>
      <c r="F19" s="4"/>
      <c r="G19" s="4">
        <v>0</v>
      </c>
      <c r="H19" s="4">
        <v>0</v>
      </c>
      <c r="I19" s="4">
        <v>40</v>
      </c>
      <c r="J19" s="4">
        <v>0</v>
      </c>
      <c r="K19" s="4">
        <v>6</v>
      </c>
      <c r="L19" s="4"/>
      <c r="M19" s="4"/>
      <c r="N19" s="4">
        <v>0</v>
      </c>
      <c r="O19" s="4">
        <v>30</v>
      </c>
      <c r="P19" s="4">
        <v>0</v>
      </c>
      <c r="Q19" s="4">
        <v>0</v>
      </c>
      <c r="R19" s="4">
        <v>0</v>
      </c>
      <c r="S19" s="4"/>
      <c r="T19" s="4"/>
      <c r="U19" s="4">
        <v>0</v>
      </c>
      <c r="V19" s="4">
        <v>27</v>
      </c>
      <c r="W19" s="4">
        <f>124+27</f>
        <v>151</v>
      </c>
      <c r="X19" s="4">
        <f>40</f>
        <v>40</v>
      </c>
      <c r="Y19" s="4">
        <v>0</v>
      </c>
      <c r="Z19" s="4"/>
      <c r="AA19" s="4"/>
      <c r="AB19" s="4">
        <v>0</v>
      </c>
      <c r="AC19" s="5">
        <v>0</v>
      </c>
      <c r="AD19" s="5">
        <v>0</v>
      </c>
      <c r="AE19" s="4">
        <v>0</v>
      </c>
      <c r="AF19" s="4">
        <v>0</v>
      </c>
      <c r="AG19" s="12">
        <f t="shared" si="6"/>
        <v>294</v>
      </c>
    </row>
    <row r="20" spans="1:33" x14ac:dyDescent="0.2">
      <c r="A20" s="5" t="s">
        <v>34</v>
      </c>
      <c r="B20" s="6" t="s">
        <v>19</v>
      </c>
      <c r="C20" s="5">
        <v>0</v>
      </c>
      <c r="D20" s="5">
        <v>0</v>
      </c>
      <c r="E20" s="4"/>
      <c r="F20" s="4"/>
      <c r="G20" s="4">
        <v>0</v>
      </c>
      <c r="H20" s="4">
        <v>0</v>
      </c>
      <c r="I20" s="4">
        <v>0</v>
      </c>
      <c r="J20" s="4">
        <v>0</v>
      </c>
      <c r="K20" s="4">
        <v>24</v>
      </c>
      <c r="L20" s="4"/>
      <c r="M20" s="4"/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/>
      <c r="T20" s="4"/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/>
      <c r="AA20" s="4"/>
      <c r="AB20" s="4">
        <v>0</v>
      </c>
      <c r="AC20" s="4">
        <v>0</v>
      </c>
      <c r="AD20" s="5">
        <v>0</v>
      </c>
      <c r="AE20" s="4">
        <v>0</v>
      </c>
      <c r="AF20" s="4">
        <v>0</v>
      </c>
      <c r="AG20" s="12">
        <f t="shared" si="6"/>
        <v>24</v>
      </c>
    </row>
    <row r="21" spans="1:33" x14ac:dyDescent="0.2">
      <c r="A21" s="5" t="s">
        <v>34</v>
      </c>
      <c r="B21" s="6" t="s">
        <v>20</v>
      </c>
      <c r="C21" s="5">
        <v>0</v>
      </c>
      <c r="D21" s="5">
        <v>0</v>
      </c>
      <c r="E21" s="4"/>
      <c r="F21" s="4"/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/>
      <c r="M21" s="4"/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/>
      <c r="T21" s="4"/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/>
      <c r="AA21" s="4"/>
      <c r="AB21" s="4">
        <v>0</v>
      </c>
      <c r="AC21" s="4">
        <v>0</v>
      </c>
      <c r="AD21" s="5">
        <v>0</v>
      </c>
      <c r="AE21" s="4">
        <v>0</v>
      </c>
      <c r="AF21" s="4">
        <v>0</v>
      </c>
      <c r="AG21" s="12">
        <f t="shared" si="6"/>
        <v>0</v>
      </c>
    </row>
    <row r="22" spans="1:33" x14ac:dyDescent="0.2">
      <c r="A22" s="5" t="s">
        <v>34</v>
      </c>
      <c r="B22" s="6" t="s">
        <v>21</v>
      </c>
      <c r="C22" s="5">
        <v>0</v>
      </c>
      <c r="D22" s="5">
        <v>0</v>
      </c>
      <c r="E22" s="4"/>
      <c r="F22" s="4"/>
      <c r="G22" s="4">
        <v>0</v>
      </c>
      <c r="H22" s="4">
        <v>0</v>
      </c>
      <c r="I22" s="4">
        <f>4+7</f>
        <v>11</v>
      </c>
      <c r="J22" s="4">
        <v>12</v>
      </c>
      <c r="K22" s="4">
        <f>18+2</f>
        <v>20</v>
      </c>
      <c r="L22" s="4"/>
      <c r="M22" s="4"/>
      <c r="N22" s="4">
        <v>0</v>
      </c>
      <c r="O22" s="4">
        <v>6</v>
      </c>
      <c r="P22" s="4">
        <v>0</v>
      </c>
      <c r="Q22" s="4">
        <v>0</v>
      </c>
      <c r="R22" s="4">
        <v>0</v>
      </c>
      <c r="S22" s="4"/>
      <c r="T22" s="4"/>
      <c r="U22" s="4">
        <v>0</v>
      </c>
      <c r="V22" s="4">
        <v>4</v>
      </c>
      <c r="W22" s="4">
        <f>13+11</f>
        <v>24</v>
      </c>
      <c r="X22" s="4">
        <f>6+3</f>
        <v>9</v>
      </c>
      <c r="Y22" s="4">
        <v>0</v>
      </c>
      <c r="Z22" s="5"/>
      <c r="AA22" s="4"/>
      <c r="AB22" s="4">
        <v>0</v>
      </c>
      <c r="AC22" s="4">
        <v>0</v>
      </c>
      <c r="AD22" s="5">
        <v>0</v>
      </c>
      <c r="AE22" s="4">
        <v>0</v>
      </c>
      <c r="AF22" s="4">
        <v>0</v>
      </c>
      <c r="AG22" s="12">
        <f t="shared" si="6"/>
        <v>86</v>
      </c>
    </row>
    <row r="23" spans="1:33" x14ac:dyDescent="0.2">
      <c r="A23" s="6" t="s">
        <v>25</v>
      </c>
      <c r="B23" s="3" t="s">
        <v>23</v>
      </c>
      <c r="C23" s="5">
        <v>0</v>
      </c>
      <c r="D23" s="5">
        <v>0</v>
      </c>
      <c r="E23" s="4"/>
      <c r="F23" s="4"/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/>
      <c r="M23" s="4"/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/>
      <c r="T23" s="4"/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/>
      <c r="AA23" s="4"/>
      <c r="AB23" s="4">
        <v>0</v>
      </c>
      <c r="AC23" s="4">
        <v>0</v>
      </c>
      <c r="AD23" s="5">
        <v>0</v>
      </c>
      <c r="AE23" s="4">
        <v>0</v>
      </c>
      <c r="AF23" s="4">
        <v>0</v>
      </c>
      <c r="AG23" s="12">
        <f t="shared" si="6"/>
        <v>0</v>
      </c>
    </row>
    <row r="24" spans="1:33" x14ac:dyDescent="0.2">
      <c r="A24" s="6" t="s">
        <v>25</v>
      </c>
      <c r="B24" s="6" t="s">
        <v>24</v>
      </c>
      <c r="C24" s="5">
        <v>0</v>
      </c>
      <c r="D24" s="5">
        <v>0</v>
      </c>
      <c r="E24" s="4"/>
      <c r="F24" s="4"/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/>
      <c r="M24" s="4"/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/>
      <c r="T24" s="4"/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/>
      <c r="AA24" s="4"/>
      <c r="AB24" s="4">
        <v>0</v>
      </c>
      <c r="AC24" s="4">
        <v>0</v>
      </c>
      <c r="AD24" s="5">
        <v>0</v>
      </c>
      <c r="AE24" s="4">
        <v>0</v>
      </c>
      <c r="AF24" s="4">
        <v>0</v>
      </c>
      <c r="AG24" s="12">
        <f t="shared" si="6"/>
        <v>0</v>
      </c>
    </row>
    <row r="25" spans="1:33" x14ac:dyDescent="0.2">
      <c r="A25" s="6" t="s">
        <v>35</v>
      </c>
      <c r="B25" s="3" t="s">
        <v>23</v>
      </c>
      <c r="C25" s="5">
        <v>0</v>
      </c>
      <c r="D25" s="4">
        <v>0</v>
      </c>
      <c r="E25" s="4"/>
      <c r="F25" s="4"/>
      <c r="G25" s="4">
        <v>54</v>
      </c>
      <c r="H25" s="4">
        <v>0</v>
      </c>
      <c r="I25" s="4">
        <v>0</v>
      </c>
      <c r="J25" s="4">
        <v>0</v>
      </c>
      <c r="K25" s="4">
        <v>0</v>
      </c>
      <c r="L25" s="4"/>
      <c r="M25" s="10"/>
      <c r="N25" s="4">
        <v>0</v>
      </c>
      <c r="O25" s="4">
        <v>0</v>
      </c>
      <c r="P25" s="4">
        <v>0</v>
      </c>
      <c r="Q25" s="4">
        <v>0</v>
      </c>
      <c r="R25" s="4">
        <v>393</v>
      </c>
      <c r="S25" s="4"/>
      <c r="T25" s="4"/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/>
      <c r="AA25" s="4"/>
      <c r="AB25" s="4">
        <v>0</v>
      </c>
      <c r="AC25" s="4">
        <v>0</v>
      </c>
      <c r="AD25" s="5">
        <v>5</v>
      </c>
      <c r="AE25" s="4">
        <v>10</v>
      </c>
      <c r="AF25" s="4">
        <v>0</v>
      </c>
      <c r="AG25" s="12">
        <f t="shared" si="6"/>
        <v>462</v>
      </c>
    </row>
    <row r="26" spans="1:33" x14ac:dyDescent="0.2">
      <c r="A26" s="6" t="s">
        <v>35</v>
      </c>
      <c r="B26" s="6" t="s">
        <v>24</v>
      </c>
      <c r="C26" s="5">
        <v>0</v>
      </c>
      <c r="D26" s="4">
        <v>0</v>
      </c>
      <c r="E26" s="4"/>
      <c r="F26" s="4"/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/>
      <c r="M26" s="10"/>
      <c r="N26" s="4">
        <v>0</v>
      </c>
      <c r="O26" s="4">
        <v>0</v>
      </c>
      <c r="P26" s="4">
        <v>0</v>
      </c>
      <c r="Q26" s="4">
        <v>0</v>
      </c>
      <c r="R26" s="4">
        <v>207</v>
      </c>
      <c r="S26" s="4"/>
      <c r="T26" s="4"/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/>
      <c r="AA26" s="4"/>
      <c r="AB26" s="4">
        <v>0</v>
      </c>
      <c r="AC26" s="4">
        <v>0</v>
      </c>
      <c r="AD26" s="5">
        <v>0</v>
      </c>
      <c r="AE26" s="4">
        <v>0</v>
      </c>
      <c r="AF26" s="4">
        <v>0</v>
      </c>
      <c r="AG26" s="12">
        <f t="shared" si="6"/>
        <v>207</v>
      </c>
    </row>
    <row r="27" spans="1:33" x14ac:dyDescent="0.2">
      <c r="A27" s="6" t="s">
        <v>26</v>
      </c>
      <c r="B27" s="6" t="s">
        <v>40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12">
        <f t="shared" si="6"/>
        <v>0</v>
      </c>
    </row>
    <row r="28" spans="1:33" x14ac:dyDescent="0.2">
      <c r="A28" s="6" t="s">
        <v>28</v>
      </c>
      <c r="B28" s="3" t="s">
        <v>23</v>
      </c>
      <c r="C28" s="5"/>
      <c r="D28" s="5"/>
      <c r="E28" s="5"/>
      <c r="F28" s="5"/>
      <c r="G28" s="5"/>
      <c r="H28" s="5"/>
      <c r="I28" s="5">
        <f>14+9</f>
        <v>23</v>
      </c>
      <c r="J28" s="5">
        <v>14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12">
        <f t="shared" si="6"/>
        <v>37</v>
      </c>
    </row>
    <row r="29" spans="1:33" x14ac:dyDescent="0.2">
      <c r="A29" s="6" t="s">
        <v>28</v>
      </c>
      <c r="B29" s="6" t="s">
        <v>24</v>
      </c>
      <c r="C29" s="5"/>
      <c r="D29" s="5"/>
      <c r="E29" s="5"/>
      <c r="F29" s="5"/>
      <c r="G29" s="5"/>
      <c r="H29" s="5"/>
      <c r="I29" s="5">
        <f>21+25</f>
        <v>46</v>
      </c>
      <c r="J29" s="5">
        <v>19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12">
        <f t="shared" si="6"/>
        <v>65</v>
      </c>
    </row>
    <row r="30" spans="1:33" x14ac:dyDescent="0.2">
      <c r="A30" s="6" t="s">
        <v>27</v>
      </c>
      <c r="B30" s="3" t="s">
        <v>23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>9+8</f>
        <v>17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12">
        <f t="shared" si="6"/>
        <v>17</v>
      </c>
    </row>
    <row r="31" spans="1:33" x14ac:dyDescent="0.2">
      <c r="A31" s="6" t="s">
        <v>27</v>
      </c>
      <c r="B31" s="6" t="s">
        <v>24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v>41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12">
        <f t="shared" si="6"/>
        <v>41</v>
      </c>
    </row>
    <row r="32" spans="1:33" x14ac:dyDescent="0.2">
      <c r="A32" s="6" t="s">
        <v>22</v>
      </c>
      <c r="B32" s="3" t="s">
        <v>23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>
        <v>8</v>
      </c>
      <c r="X32" s="5"/>
      <c r="Y32" s="5"/>
      <c r="Z32" s="5"/>
      <c r="AA32" s="5"/>
      <c r="AB32" s="5"/>
      <c r="AC32" s="5"/>
      <c r="AD32" s="5"/>
      <c r="AE32" s="5"/>
      <c r="AF32" s="5"/>
      <c r="AG32" s="12">
        <f t="shared" si="6"/>
        <v>8</v>
      </c>
    </row>
    <row r="33" spans="1:33" x14ac:dyDescent="0.2">
      <c r="A33" s="6" t="s">
        <v>22</v>
      </c>
      <c r="B33" s="6" t="s">
        <v>24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>
        <v>13</v>
      </c>
      <c r="X33" s="5"/>
      <c r="Y33" s="5"/>
      <c r="Z33" s="5"/>
      <c r="AA33" s="5"/>
      <c r="AB33" s="5"/>
      <c r="AC33" s="5"/>
      <c r="AD33" s="5"/>
      <c r="AE33" s="5"/>
      <c r="AF33" s="5"/>
      <c r="AG33" s="12">
        <f t="shared" si="6"/>
        <v>13</v>
      </c>
    </row>
    <row r="34" spans="1:33" x14ac:dyDescent="0.2">
      <c r="A34" s="6" t="s">
        <v>29</v>
      </c>
      <c r="B34" s="3" t="s">
        <v>23</v>
      </c>
      <c r="C34" s="5"/>
      <c r="D34" s="5"/>
      <c r="E34" s="5"/>
      <c r="F34" s="5"/>
      <c r="G34" s="5"/>
      <c r="H34" s="5"/>
      <c r="I34" s="5">
        <v>40</v>
      </c>
      <c r="J34" s="5"/>
      <c r="K34" s="5"/>
      <c r="L34" s="5"/>
      <c r="M34" s="5"/>
      <c r="N34" s="5"/>
      <c r="O34" s="5"/>
      <c r="P34" s="5">
        <f>519+102</f>
        <v>621</v>
      </c>
      <c r="Q34" s="5"/>
      <c r="R34" s="5"/>
      <c r="S34" s="5"/>
      <c r="T34" s="5"/>
      <c r="U34" s="5"/>
      <c r="V34" s="5"/>
      <c r="W34" s="5">
        <v>88</v>
      </c>
      <c r="X34" s="5"/>
      <c r="Y34" s="5"/>
      <c r="Z34" s="5"/>
      <c r="AA34" s="5"/>
      <c r="AB34" s="5"/>
      <c r="AC34" s="5"/>
      <c r="AD34" s="5">
        <v>17</v>
      </c>
      <c r="AE34" s="5"/>
      <c r="AF34" s="5"/>
      <c r="AG34" s="12">
        <f t="shared" si="6"/>
        <v>766</v>
      </c>
    </row>
    <row r="35" spans="1:33" x14ac:dyDescent="0.2">
      <c r="A35" s="6" t="s">
        <v>29</v>
      </c>
      <c r="B35" s="6" t="s">
        <v>24</v>
      </c>
      <c r="C35" s="5"/>
      <c r="D35" s="5"/>
      <c r="E35" s="5"/>
      <c r="F35" s="5"/>
      <c r="G35" s="5"/>
      <c r="H35" s="5"/>
      <c r="I35" s="5">
        <v>18</v>
      </c>
      <c r="J35" s="5"/>
      <c r="K35" s="5"/>
      <c r="L35" s="5"/>
      <c r="M35" s="5"/>
      <c r="N35" s="5"/>
      <c r="O35" s="5"/>
      <c r="P35" s="5">
        <v>240</v>
      </c>
      <c r="Q35" s="5"/>
      <c r="R35" s="5"/>
      <c r="S35" s="5"/>
      <c r="T35" s="5"/>
      <c r="U35" s="5"/>
      <c r="V35" s="5"/>
      <c r="W35" s="5">
        <v>36</v>
      </c>
      <c r="X35" s="5"/>
      <c r="Y35" s="5"/>
      <c r="Z35" s="5"/>
      <c r="AA35" s="5"/>
      <c r="AB35" s="5"/>
      <c r="AC35" s="5"/>
      <c r="AD35" s="5">
        <v>92</v>
      </c>
      <c r="AE35" s="5"/>
      <c r="AF35" s="5"/>
      <c r="AG35" s="12">
        <f t="shared" si="6"/>
        <v>386</v>
      </c>
    </row>
    <row r="36" spans="1:33" x14ac:dyDescent="0.2">
      <c r="A36" s="6" t="s">
        <v>30</v>
      </c>
      <c r="B36" s="3" t="s">
        <v>23</v>
      </c>
      <c r="C36" s="5">
        <v>0</v>
      </c>
      <c r="D36" s="5">
        <f>17+9+18</f>
        <v>44</v>
      </c>
      <c r="E36" s="5"/>
      <c r="F36" s="5"/>
      <c r="G36" s="5">
        <v>0</v>
      </c>
      <c r="H36" s="5">
        <v>0</v>
      </c>
      <c r="I36" s="5">
        <v>0</v>
      </c>
      <c r="J36" s="5">
        <v>0</v>
      </c>
      <c r="K36" s="5">
        <f>13+18</f>
        <v>31</v>
      </c>
      <c r="L36" s="5"/>
      <c r="M36" s="5"/>
      <c r="N36" s="5">
        <v>0</v>
      </c>
      <c r="O36" s="5">
        <v>0</v>
      </c>
      <c r="P36" s="5">
        <v>0</v>
      </c>
      <c r="Q36" s="5">
        <v>0</v>
      </c>
      <c r="R36" s="5">
        <f>18+6</f>
        <v>24</v>
      </c>
      <c r="S36" s="5"/>
      <c r="T36" s="5"/>
      <c r="U36" s="5">
        <v>0</v>
      </c>
      <c r="V36" s="5">
        <v>0</v>
      </c>
      <c r="W36" s="5">
        <v>0</v>
      </c>
      <c r="X36" s="5">
        <v>0</v>
      </c>
      <c r="Y36" s="5">
        <f>18+9</f>
        <v>27</v>
      </c>
      <c r="Z36" s="5"/>
      <c r="AA36" s="5"/>
      <c r="AB36" s="5">
        <v>0</v>
      </c>
      <c r="AC36" s="5">
        <v>0</v>
      </c>
      <c r="AD36" s="5">
        <v>0</v>
      </c>
      <c r="AE36" s="5">
        <v>0</v>
      </c>
      <c r="AF36" s="5">
        <f>8+20</f>
        <v>28</v>
      </c>
      <c r="AG36" s="12">
        <f t="shared" si="6"/>
        <v>154</v>
      </c>
    </row>
    <row r="37" spans="1:33" x14ac:dyDescent="0.2">
      <c r="A37" s="6" t="s">
        <v>30</v>
      </c>
      <c r="B37" s="6" t="s">
        <v>24</v>
      </c>
      <c r="C37" s="5">
        <v>0</v>
      </c>
      <c r="D37" s="5">
        <f>17+2+20</f>
        <v>39</v>
      </c>
      <c r="E37" s="5"/>
      <c r="F37" s="5"/>
      <c r="G37" s="5">
        <v>0</v>
      </c>
      <c r="H37" s="5">
        <v>0</v>
      </c>
      <c r="I37" s="5">
        <v>0</v>
      </c>
      <c r="J37" s="5">
        <v>0</v>
      </c>
      <c r="K37" s="5">
        <f>13+10</f>
        <v>23</v>
      </c>
      <c r="L37" s="5"/>
      <c r="M37" s="5"/>
      <c r="N37" s="5">
        <v>0</v>
      </c>
      <c r="O37" s="5">
        <v>0</v>
      </c>
      <c r="P37" s="5">
        <v>0</v>
      </c>
      <c r="Q37" s="5">
        <v>0</v>
      </c>
      <c r="R37" s="5">
        <f>17+5</f>
        <v>22</v>
      </c>
      <c r="S37" s="5"/>
      <c r="T37" s="5"/>
      <c r="U37" s="5">
        <v>0</v>
      </c>
      <c r="V37" s="5">
        <v>0</v>
      </c>
      <c r="W37" s="5">
        <v>0</v>
      </c>
      <c r="X37" s="5">
        <v>0</v>
      </c>
      <c r="Y37" s="5">
        <f>8+17</f>
        <v>25</v>
      </c>
      <c r="Z37" s="5"/>
      <c r="AA37" s="5"/>
      <c r="AB37" s="5">
        <v>0</v>
      </c>
      <c r="AC37" s="5">
        <v>0</v>
      </c>
      <c r="AD37" s="5">
        <v>0</v>
      </c>
      <c r="AE37" s="5">
        <v>0</v>
      </c>
      <c r="AF37" s="5">
        <f>8+7</f>
        <v>15</v>
      </c>
      <c r="AG37" s="12">
        <f t="shared" si="6"/>
        <v>124</v>
      </c>
    </row>
    <row r="38" spans="1:33" x14ac:dyDescent="0.2">
      <c r="A38" s="6" t="s">
        <v>31</v>
      </c>
      <c r="B38" s="6" t="s">
        <v>36</v>
      </c>
      <c r="C38" s="5">
        <v>0</v>
      </c>
      <c r="D38" s="5">
        <v>5</v>
      </c>
      <c r="E38" s="5"/>
      <c r="F38" s="5"/>
      <c r="G38" s="5">
        <v>300</v>
      </c>
      <c r="H38" s="5">
        <v>0</v>
      </c>
      <c r="I38" s="5">
        <v>0</v>
      </c>
      <c r="J38" s="5">
        <v>75</v>
      </c>
      <c r="K38" s="5">
        <v>300</v>
      </c>
      <c r="L38" s="5"/>
      <c r="M38" s="5"/>
      <c r="N38" s="5">
        <v>0</v>
      </c>
      <c r="O38" s="5">
        <v>125</v>
      </c>
      <c r="P38" s="5">
        <v>0</v>
      </c>
      <c r="Q38" s="5">
        <v>130</v>
      </c>
      <c r="R38" s="5">
        <v>205</v>
      </c>
      <c r="S38" s="5">
        <v>0</v>
      </c>
      <c r="T38" s="5"/>
      <c r="U38" s="5">
        <v>400</v>
      </c>
      <c r="V38" s="5">
        <v>0</v>
      </c>
      <c r="W38" s="5">
        <v>400</v>
      </c>
      <c r="X38" s="5">
        <v>75</v>
      </c>
      <c r="Y38" s="5">
        <v>250</v>
      </c>
      <c r="Z38" s="5"/>
      <c r="AA38" s="5"/>
      <c r="AB38" s="5">
        <v>350</v>
      </c>
      <c r="AC38" s="5">
        <v>0</v>
      </c>
      <c r="AD38" s="5">
        <v>70</v>
      </c>
      <c r="AE38" s="5">
        <f>20+250+15</f>
        <v>285</v>
      </c>
      <c r="AF38" s="5">
        <v>300</v>
      </c>
      <c r="AG38" s="12">
        <f t="shared" si="6"/>
        <v>3270</v>
      </c>
    </row>
    <row r="39" spans="1:33" s="5" customFormat="1" x14ac:dyDescent="0.2">
      <c r="A39" s="31" t="s">
        <v>39</v>
      </c>
      <c r="B39" s="31" t="s">
        <v>38</v>
      </c>
      <c r="C39" s="12">
        <f t="shared" ref="C39:AF39" si="7">SUM(C17:C38)+C15</f>
        <v>53</v>
      </c>
      <c r="D39" s="12">
        <f t="shared" si="7"/>
        <v>141</v>
      </c>
      <c r="E39" s="12">
        <f t="shared" si="7"/>
        <v>0</v>
      </c>
      <c r="F39" s="12">
        <f t="shared" si="7"/>
        <v>0</v>
      </c>
      <c r="G39" s="12">
        <f t="shared" si="7"/>
        <v>392</v>
      </c>
      <c r="H39" s="12">
        <f t="shared" si="7"/>
        <v>38</v>
      </c>
      <c r="I39" s="12">
        <f t="shared" si="7"/>
        <v>222</v>
      </c>
      <c r="J39" s="12">
        <f t="shared" si="7"/>
        <v>233</v>
      </c>
      <c r="K39" s="12">
        <f t="shared" si="7"/>
        <v>655</v>
      </c>
      <c r="L39" s="12">
        <f t="shared" si="7"/>
        <v>0</v>
      </c>
      <c r="M39" s="12">
        <f t="shared" si="7"/>
        <v>7</v>
      </c>
      <c r="N39" s="12">
        <f t="shared" si="7"/>
        <v>111</v>
      </c>
      <c r="O39" s="12">
        <f t="shared" si="7"/>
        <v>208</v>
      </c>
      <c r="P39" s="12">
        <f t="shared" si="7"/>
        <v>917</v>
      </c>
      <c r="Q39" s="12">
        <f t="shared" si="7"/>
        <v>202</v>
      </c>
      <c r="R39" s="12">
        <f t="shared" si="7"/>
        <v>879</v>
      </c>
      <c r="S39" s="12">
        <f t="shared" si="7"/>
        <v>0</v>
      </c>
      <c r="T39" s="12">
        <f t="shared" si="7"/>
        <v>0</v>
      </c>
      <c r="U39" s="12">
        <f t="shared" si="7"/>
        <v>461</v>
      </c>
      <c r="V39" s="12">
        <f t="shared" si="7"/>
        <v>63</v>
      </c>
      <c r="W39" s="12">
        <f t="shared" si="7"/>
        <v>787</v>
      </c>
      <c r="X39" s="12">
        <f t="shared" si="7"/>
        <v>195</v>
      </c>
      <c r="Y39" s="12">
        <f t="shared" si="7"/>
        <v>409</v>
      </c>
      <c r="Z39" s="12">
        <f t="shared" si="7"/>
        <v>0</v>
      </c>
      <c r="AA39" s="12">
        <f t="shared" si="7"/>
        <v>7</v>
      </c>
      <c r="AB39" s="12">
        <f t="shared" si="7"/>
        <v>420</v>
      </c>
      <c r="AC39" s="12">
        <f t="shared" si="7"/>
        <v>64</v>
      </c>
      <c r="AD39" s="12">
        <f t="shared" si="7"/>
        <v>240</v>
      </c>
      <c r="AE39" s="12">
        <f t="shared" si="7"/>
        <v>378</v>
      </c>
      <c r="AF39" s="12">
        <f t="shared" si="7"/>
        <v>444</v>
      </c>
      <c r="AG39" s="12">
        <f t="shared" ref="AG39" si="8">SUM(B39:AF39)</f>
        <v>7526</v>
      </c>
    </row>
    <row r="40" spans="1:33" x14ac:dyDescent="0.2">
      <c r="A40" s="20"/>
    </row>
    <row r="41" spans="1:33" x14ac:dyDescent="0.2">
      <c r="A41" s="20"/>
    </row>
    <row r="42" spans="1:33" x14ac:dyDescent="0.2">
      <c r="A42" s="20"/>
      <c r="AG42" s="31"/>
    </row>
    <row r="43" spans="1:33" x14ac:dyDescent="0.2">
      <c r="A43" s="20"/>
    </row>
    <row r="44" spans="1:33" x14ac:dyDescent="0.2">
      <c r="A44" s="20"/>
    </row>
    <row r="45" spans="1:33" x14ac:dyDescent="0.2">
      <c r="A45" s="20"/>
    </row>
    <row r="46" spans="1:33" x14ac:dyDescent="0.2">
      <c r="A46" s="20"/>
    </row>
    <row r="47" spans="1:33" x14ac:dyDescent="0.2">
      <c r="A47" s="20"/>
    </row>
    <row r="48" spans="1:33" x14ac:dyDescent="0.2">
      <c r="A48" s="20"/>
    </row>
    <row r="49" spans="1:1" x14ac:dyDescent="0.2">
      <c r="A49" s="20"/>
    </row>
    <row r="50" spans="1:1" x14ac:dyDescent="0.2">
      <c r="A50" s="20"/>
    </row>
    <row r="51" spans="1:1" x14ac:dyDescent="0.2">
      <c r="A51" s="20"/>
    </row>
    <row r="52" spans="1:1" x14ac:dyDescent="0.2">
      <c r="A52" s="20"/>
    </row>
    <row r="53" spans="1:1" x14ac:dyDescent="0.2">
      <c r="A53" s="20"/>
    </row>
    <row r="54" spans="1:1" x14ac:dyDescent="0.2">
      <c r="A54" s="20"/>
    </row>
    <row r="55" spans="1:1" x14ac:dyDescent="0.2">
      <c r="A55" s="20"/>
    </row>
    <row r="56" spans="1:1" x14ac:dyDescent="0.2">
      <c r="A56" s="20"/>
    </row>
    <row r="57" spans="1:1" x14ac:dyDescent="0.2">
      <c r="A57" s="34"/>
    </row>
    <row r="58" spans="1:1" x14ac:dyDescent="0.2">
      <c r="A58" s="34"/>
    </row>
    <row r="59" spans="1:1" x14ac:dyDescent="0.2">
      <c r="A59" s="34"/>
    </row>
    <row r="60" spans="1:1" x14ac:dyDescent="0.2">
      <c r="A60" s="34"/>
    </row>
    <row r="61" spans="1:1" x14ac:dyDescent="0.2">
      <c r="A61" s="34"/>
    </row>
    <row r="62" spans="1:1" x14ac:dyDescent="0.2">
      <c r="A62" s="34"/>
    </row>
    <row r="63" spans="1:1" x14ac:dyDescent="0.2">
      <c r="A63" s="34"/>
    </row>
    <row r="64" spans="1:1" x14ac:dyDescent="0.2">
      <c r="A64" s="34"/>
    </row>
    <row r="65" spans="1:1" x14ac:dyDescent="0.2">
      <c r="A65" s="34"/>
    </row>
    <row r="66" spans="1:1" x14ac:dyDescent="0.2">
      <c r="A66" s="34"/>
    </row>
    <row r="68" spans="1:1" x14ac:dyDescent="0.2">
      <c r="A68" s="35"/>
    </row>
    <row r="69" spans="1:1" x14ac:dyDescent="0.2">
      <c r="A69" s="35"/>
    </row>
    <row r="70" spans="1:1" x14ac:dyDescent="0.2">
      <c r="A70" s="35"/>
    </row>
    <row r="71" spans="1:1" x14ac:dyDescent="0.2">
      <c r="A71" s="35"/>
    </row>
    <row r="72" spans="1:1" x14ac:dyDescent="0.2">
      <c r="A72" s="35"/>
    </row>
    <row r="73" spans="1:1" x14ac:dyDescent="0.2">
      <c r="A73" s="35"/>
    </row>
    <row r="74" spans="1:1" x14ac:dyDescent="0.2">
      <c r="A74" s="35"/>
    </row>
    <row r="75" spans="1:1" x14ac:dyDescent="0.2">
      <c r="A75" s="35"/>
    </row>
    <row r="76" spans="1:1" x14ac:dyDescent="0.2">
      <c r="A76" s="35"/>
    </row>
    <row r="77" spans="1:1" x14ac:dyDescent="0.2">
      <c r="A77" s="35"/>
    </row>
    <row r="78" spans="1:1" x14ac:dyDescent="0.2">
      <c r="A78" s="35"/>
    </row>
    <row r="79" spans="1:1" x14ac:dyDescent="0.2">
      <c r="A79" s="35"/>
    </row>
    <row r="80" spans="1:1" x14ac:dyDescent="0.2">
      <c r="A80" s="35"/>
    </row>
    <row r="81" spans="1:1" x14ac:dyDescent="0.2">
      <c r="A81" s="35"/>
    </row>
    <row r="82" spans="1:1" x14ac:dyDescent="0.2">
      <c r="A82" s="35"/>
    </row>
    <row r="83" spans="1:1" x14ac:dyDescent="0.2">
      <c r="A83" s="35"/>
    </row>
    <row r="84" spans="1:1" x14ac:dyDescent="0.2">
      <c r="A84" s="35"/>
    </row>
    <row r="85" spans="1:1" x14ac:dyDescent="0.2">
      <c r="A85" s="35"/>
    </row>
    <row r="86" spans="1:1" x14ac:dyDescent="0.2">
      <c r="A86" s="35"/>
    </row>
    <row r="87" spans="1:1" x14ac:dyDescent="0.2">
      <c r="A87" s="35"/>
    </row>
    <row r="88" spans="1:1" x14ac:dyDescent="0.2">
      <c r="A88" s="35"/>
    </row>
    <row r="89" spans="1:1" x14ac:dyDescent="0.2">
      <c r="A89" s="35"/>
    </row>
    <row r="90" spans="1:1" x14ac:dyDescent="0.2">
      <c r="A90" s="35"/>
    </row>
    <row r="91" spans="1:1" x14ac:dyDescent="0.2">
      <c r="A91" s="35"/>
    </row>
    <row r="92" spans="1:1" x14ac:dyDescent="0.2">
      <c r="A92" s="35"/>
    </row>
    <row r="93" spans="1:1" x14ac:dyDescent="0.2">
      <c r="A93" s="3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0"/>
  <sheetViews>
    <sheetView workbookViewId="0">
      <pane xSplit="2" ySplit="1" topLeftCell="C75" activePane="bottomRight" state="frozen"/>
      <selection pane="topRight" activeCell="C1" sqref="C1"/>
      <selection pane="bottomLeft" activeCell="A3" sqref="A3"/>
      <selection pane="bottomRight" activeCell="B88" sqref="B88:B90"/>
    </sheetView>
  </sheetViews>
  <sheetFormatPr baseColWidth="10" defaultColWidth="8.83203125" defaultRowHeight="15" x14ac:dyDescent="0.2"/>
  <cols>
    <col min="1" max="1" width="23.83203125" style="5" bestFit="1" customWidth="1"/>
    <col min="2" max="2" width="45.5" customWidth="1"/>
    <col min="27" max="27" width="8.83203125" style="26"/>
    <col min="34" max="34" width="8.83203125" style="12"/>
  </cols>
  <sheetData>
    <row r="1" spans="1:34" ht="16" thickBot="1" x14ac:dyDescent="0.25">
      <c r="A1" s="32" t="s">
        <v>32</v>
      </c>
      <c r="B1" s="32" t="s">
        <v>33</v>
      </c>
      <c r="C1" s="33">
        <v>42491</v>
      </c>
      <c r="D1" s="33">
        <f xml:space="preserve"> (C1+1)</f>
        <v>42492</v>
      </c>
      <c r="E1" s="33">
        <f t="shared" ref="E1:AC1" si="0" xml:space="preserve"> (D1+1)</f>
        <v>42493</v>
      </c>
      <c r="F1" s="33">
        <f t="shared" si="0"/>
        <v>42494</v>
      </c>
      <c r="G1" s="33">
        <f t="shared" si="0"/>
        <v>42495</v>
      </c>
      <c r="H1" s="33">
        <f t="shared" si="0"/>
        <v>42496</v>
      </c>
      <c r="I1" s="33">
        <f t="shared" si="0"/>
        <v>42497</v>
      </c>
      <c r="J1" s="33">
        <f t="shared" si="0"/>
        <v>42498</v>
      </c>
      <c r="K1" s="33">
        <f t="shared" si="0"/>
        <v>42499</v>
      </c>
      <c r="L1" s="33">
        <f t="shared" si="0"/>
        <v>42500</v>
      </c>
      <c r="M1" s="33">
        <f t="shared" si="0"/>
        <v>42501</v>
      </c>
      <c r="N1" s="33">
        <f t="shared" si="0"/>
        <v>42502</v>
      </c>
      <c r="O1" s="33">
        <f t="shared" si="0"/>
        <v>42503</v>
      </c>
      <c r="P1" s="33">
        <f t="shared" si="0"/>
        <v>42504</v>
      </c>
      <c r="Q1" s="33">
        <f t="shared" si="0"/>
        <v>42505</v>
      </c>
      <c r="R1" s="33">
        <f t="shared" si="0"/>
        <v>42506</v>
      </c>
      <c r="S1" s="33">
        <f t="shared" si="0"/>
        <v>42507</v>
      </c>
      <c r="T1" s="33">
        <f t="shared" si="0"/>
        <v>42508</v>
      </c>
      <c r="U1" s="33">
        <f t="shared" si="0"/>
        <v>42509</v>
      </c>
      <c r="V1" s="33">
        <f t="shared" si="0"/>
        <v>42510</v>
      </c>
      <c r="W1" s="33">
        <f t="shared" si="0"/>
        <v>42511</v>
      </c>
      <c r="X1" s="33">
        <f t="shared" si="0"/>
        <v>42512</v>
      </c>
      <c r="Y1" s="33">
        <f t="shared" si="0"/>
        <v>42513</v>
      </c>
      <c r="Z1" s="33">
        <f t="shared" si="0"/>
        <v>42514</v>
      </c>
      <c r="AA1" s="36">
        <f t="shared" si="0"/>
        <v>42515</v>
      </c>
      <c r="AB1" s="33">
        <f t="shared" si="0"/>
        <v>42516</v>
      </c>
      <c r="AC1" s="33">
        <f t="shared" si="0"/>
        <v>42517</v>
      </c>
      <c r="AD1" s="33">
        <f t="shared" ref="AD1" si="1" xml:space="preserve"> (AC1+1)</f>
        <v>42518</v>
      </c>
      <c r="AE1" s="33">
        <f t="shared" ref="AE1" si="2" xml:space="preserve"> (AD1+1)</f>
        <v>42519</v>
      </c>
      <c r="AF1" s="33">
        <f t="shared" ref="AF1" si="3" xml:space="preserve"> (AE1+1)</f>
        <v>42520</v>
      </c>
      <c r="AG1" s="33">
        <f t="shared" ref="AG1" si="4" xml:space="preserve"> (AF1+1)</f>
        <v>42521</v>
      </c>
      <c r="AH1" s="27" t="s">
        <v>39</v>
      </c>
    </row>
    <row r="2" spans="1:34" x14ac:dyDescent="0.2">
      <c r="A2" s="6" t="s">
        <v>1</v>
      </c>
      <c r="B2" s="6" t="s">
        <v>2</v>
      </c>
      <c r="C2" s="4"/>
      <c r="D2" s="4"/>
      <c r="E2" s="5">
        <v>0</v>
      </c>
      <c r="F2" s="4">
        <v>4</v>
      </c>
      <c r="G2" s="4">
        <v>6</v>
      </c>
      <c r="H2" s="4">
        <v>7</v>
      </c>
      <c r="I2" s="4">
        <v>7</v>
      </c>
      <c r="J2" s="4"/>
      <c r="K2" s="4"/>
      <c r="L2" s="4">
        <v>2</v>
      </c>
      <c r="M2" s="4">
        <v>2</v>
      </c>
      <c r="N2" s="4">
        <v>2</v>
      </c>
      <c r="O2" s="4"/>
      <c r="P2" s="4">
        <v>13</v>
      </c>
      <c r="Q2" s="4"/>
      <c r="R2" s="4"/>
      <c r="S2" s="4">
        <v>2</v>
      </c>
      <c r="T2" s="4">
        <v>3</v>
      </c>
      <c r="U2" s="4">
        <v>1</v>
      </c>
      <c r="V2" s="4">
        <v>1</v>
      </c>
      <c r="W2" s="4">
        <v>9</v>
      </c>
      <c r="X2" s="4"/>
      <c r="Y2" s="4"/>
      <c r="Z2" s="4">
        <v>4</v>
      </c>
      <c r="AA2" s="10">
        <v>1</v>
      </c>
      <c r="AB2" s="4">
        <v>1</v>
      </c>
      <c r="AC2" s="4">
        <v>5</v>
      </c>
      <c r="AD2" s="4">
        <v>6</v>
      </c>
      <c r="AE2" s="4"/>
      <c r="AF2" s="4"/>
      <c r="AG2" s="4">
        <v>1</v>
      </c>
      <c r="AH2" s="12">
        <f>SUM(C2:AG2)</f>
        <v>77</v>
      </c>
    </row>
    <row r="3" spans="1:34" x14ac:dyDescent="0.2">
      <c r="A3" s="6" t="s">
        <v>1</v>
      </c>
      <c r="B3" s="6" t="s">
        <v>3</v>
      </c>
      <c r="C3" s="4"/>
      <c r="D3" s="4"/>
      <c r="E3" s="5">
        <v>0</v>
      </c>
      <c r="F3" s="4">
        <v>0</v>
      </c>
      <c r="G3" s="4">
        <v>5</v>
      </c>
      <c r="H3" s="4">
        <v>1</v>
      </c>
      <c r="I3" s="4">
        <v>6</v>
      </c>
      <c r="J3" s="4"/>
      <c r="K3" s="4"/>
      <c r="L3" s="4">
        <v>1</v>
      </c>
      <c r="M3" s="4"/>
      <c r="N3" s="4">
        <v>5</v>
      </c>
      <c r="O3" s="4"/>
      <c r="P3" s="4">
        <v>10</v>
      </c>
      <c r="Q3" s="4"/>
      <c r="R3" s="4"/>
      <c r="S3" s="4"/>
      <c r="T3" s="4"/>
      <c r="U3" s="4"/>
      <c r="V3" s="4">
        <v>1</v>
      </c>
      <c r="W3" s="5">
        <v>5</v>
      </c>
      <c r="X3" s="4"/>
      <c r="Y3" s="4"/>
      <c r="Z3" s="4">
        <v>1</v>
      </c>
      <c r="AA3" s="10">
        <v>2</v>
      </c>
      <c r="AB3" s="4">
        <v>2</v>
      </c>
      <c r="AC3" s="4">
        <v>3</v>
      </c>
      <c r="AD3" s="4">
        <v>2</v>
      </c>
      <c r="AE3" s="4"/>
      <c r="AF3" s="4"/>
      <c r="AG3" s="4">
        <v>1</v>
      </c>
      <c r="AH3" s="12">
        <f t="shared" ref="AH3:AH14" si="5">SUM(C3:AG3)</f>
        <v>45</v>
      </c>
    </row>
    <row r="4" spans="1:34" x14ac:dyDescent="0.2">
      <c r="A4" s="6" t="s">
        <v>1</v>
      </c>
      <c r="B4" s="6" t="s">
        <v>4</v>
      </c>
      <c r="C4" s="4"/>
      <c r="D4" s="4"/>
      <c r="E4" s="5">
        <v>8</v>
      </c>
      <c r="F4" s="4">
        <v>2</v>
      </c>
      <c r="G4" s="4">
        <v>2</v>
      </c>
      <c r="H4" s="4">
        <v>25</v>
      </c>
      <c r="I4" s="4">
        <v>44</v>
      </c>
      <c r="J4" s="4"/>
      <c r="K4" s="4"/>
      <c r="L4" s="4">
        <v>5</v>
      </c>
      <c r="M4" s="4">
        <v>7</v>
      </c>
      <c r="N4" s="4">
        <v>1</v>
      </c>
      <c r="O4" s="4">
        <v>6</v>
      </c>
      <c r="P4" s="4">
        <v>29</v>
      </c>
      <c r="Q4" s="4"/>
      <c r="R4" s="4"/>
      <c r="S4" s="4">
        <v>29</v>
      </c>
      <c r="T4" s="4">
        <v>10</v>
      </c>
      <c r="U4" s="4">
        <v>12</v>
      </c>
      <c r="V4" s="4">
        <v>28</v>
      </c>
      <c r="W4" s="4">
        <v>35</v>
      </c>
      <c r="X4" s="4"/>
      <c r="Y4" s="4"/>
      <c r="Z4" s="4">
        <v>23</v>
      </c>
      <c r="AA4" s="10">
        <v>31</v>
      </c>
      <c r="AB4" s="4">
        <v>42</v>
      </c>
      <c r="AC4" s="4">
        <v>7</v>
      </c>
      <c r="AD4" s="4">
        <v>38</v>
      </c>
      <c r="AE4" s="4"/>
      <c r="AF4" s="4"/>
      <c r="AG4" s="4">
        <v>14</v>
      </c>
      <c r="AH4" s="12">
        <f t="shared" si="5"/>
        <v>398</v>
      </c>
    </row>
    <row r="5" spans="1:34" x14ac:dyDescent="0.2">
      <c r="A5" s="6" t="s">
        <v>1</v>
      </c>
      <c r="B5" s="6" t="s">
        <v>5</v>
      </c>
      <c r="C5" s="4"/>
      <c r="D5" s="4"/>
      <c r="E5" s="5">
        <v>3</v>
      </c>
      <c r="F5" s="4">
        <v>5</v>
      </c>
      <c r="G5" s="4">
        <v>16</v>
      </c>
      <c r="H5" s="4">
        <v>6</v>
      </c>
      <c r="I5" s="4">
        <v>11</v>
      </c>
      <c r="J5" s="4"/>
      <c r="K5" s="4"/>
      <c r="L5" s="4">
        <v>2</v>
      </c>
      <c r="M5" s="4">
        <v>2</v>
      </c>
      <c r="N5" s="4"/>
      <c r="O5" s="4">
        <v>2</v>
      </c>
      <c r="P5" s="4">
        <v>7</v>
      </c>
      <c r="Q5" s="4"/>
      <c r="R5" s="4"/>
      <c r="S5" s="4">
        <v>7</v>
      </c>
      <c r="T5" s="4">
        <v>1</v>
      </c>
      <c r="U5" s="4">
        <v>1</v>
      </c>
      <c r="V5" s="4">
        <v>1</v>
      </c>
      <c r="W5" s="4">
        <v>4</v>
      </c>
      <c r="X5" s="4"/>
      <c r="Y5" s="4"/>
      <c r="Z5" s="4">
        <v>4</v>
      </c>
      <c r="AA5" s="10">
        <v>3</v>
      </c>
      <c r="AB5" s="4">
        <v>13</v>
      </c>
      <c r="AC5" s="4">
        <v>1</v>
      </c>
      <c r="AD5" s="4">
        <v>10</v>
      </c>
      <c r="AE5" s="4"/>
      <c r="AF5" s="4"/>
      <c r="AG5" s="4">
        <v>5</v>
      </c>
      <c r="AH5" s="12">
        <f t="shared" si="5"/>
        <v>104</v>
      </c>
    </row>
    <row r="6" spans="1:34" x14ac:dyDescent="0.2">
      <c r="A6" s="6" t="s">
        <v>1</v>
      </c>
      <c r="B6" s="6" t="s">
        <v>6</v>
      </c>
      <c r="C6" s="4"/>
      <c r="D6" s="4"/>
      <c r="E6" s="4">
        <v>3</v>
      </c>
      <c r="F6" s="4">
        <v>2</v>
      </c>
      <c r="G6" s="4">
        <v>2</v>
      </c>
      <c r="H6" s="4">
        <v>2</v>
      </c>
      <c r="I6" s="4">
        <v>12</v>
      </c>
      <c r="J6" s="4"/>
      <c r="K6" s="4"/>
      <c r="L6" s="4">
        <v>1</v>
      </c>
      <c r="M6" s="4"/>
      <c r="N6" s="4">
        <v>2</v>
      </c>
      <c r="O6" s="4">
        <v>1</v>
      </c>
      <c r="P6" s="4">
        <v>22</v>
      </c>
      <c r="Q6" s="4"/>
      <c r="R6" s="4"/>
      <c r="S6" s="4">
        <v>7</v>
      </c>
      <c r="T6" s="4">
        <v>3</v>
      </c>
      <c r="U6" s="4">
        <v>2</v>
      </c>
      <c r="V6" s="4">
        <v>14</v>
      </c>
      <c r="W6" s="4">
        <v>11</v>
      </c>
      <c r="X6" s="4"/>
      <c r="Y6" s="4"/>
      <c r="Z6" s="4">
        <v>7</v>
      </c>
      <c r="AA6" s="10">
        <v>15</v>
      </c>
      <c r="AB6" s="4">
        <v>17</v>
      </c>
      <c r="AC6" s="4">
        <v>5</v>
      </c>
      <c r="AD6" s="4">
        <v>17</v>
      </c>
      <c r="AE6" s="4"/>
      <c r="AF6" s="4"/>
      <c r="AG6" s="4">
        <v>24</v>
      </c>
      <c r="AH6" s="12">
        <f t="shared" si="5"/>
        <v>169</v>
      </c>
    </row>
    <row r="7" spans="1:34" x14ac:dyDescent="0.2">
      <c r="A7" s="6" t="s">
        <v>1</v>
      </c>
      <c r="B7" s="6" t="s">
        <v>7</v>
      </c>
      <c r="C7" s="4"/>
      <c r="D7" s="4"/>
      <c r="E7" s="4">
        <v>2</v>
      </c>
      <c r="F7" s="4">
        <v>2</v>
      </c>
      <c r="G7" s="4">
        <v>0</v>
      </c>
      <c r="H7" s="4">
        <v>1</v>
      </c>
      <c r="I7" s="4">
        <v>2</v>
      </c>
      <c r="J7" s="4"/>
      <c r="K7" s="4"/>
      <c r="L7" s="4" t="s">
        <v>0</v>
      </c>
      <c r="M7" s="4"/>
      <c r="N7" s="4"/>
      <c r="O7" s="4">
        <v>1</v>
      </c>
      <c r="P7" s="4">
        <v>2</v>
      </c>
      <c r="Q7" s="4"/>
      <c r="R7" s="4"/>
      <c r="S7" s="4">
        <v>7</v>
      </c>
      <c r="T7" s="4">
        <v>1</v>
      </c>
      <c r="U7" s="4"/>
      <c r="V7" s="4">
        <v>1</v>
      </c>
      <c r="W7" s="4">
        <v>1</v>
      </c>
      <c r="X7" s="4"/>
      <c r="Y7" s="4"/>
      <c r="Z7" s="4">
        <v>2</v>
      </c>
      <c r="AA7" s="10">
        <v>4</v>
      </c>
      <c r="AB7" s="4">
        <v>4</v>
      </c>
      <c r="AC7" s="4">
        <v>5</v>
      </c>
      <c r="AD7" s="4">
        <v>6</v>
      </c>
      <c r="AE7" s="4"/>
      <c r="AF7" s="4"/>
      <c r="AG7" s="4">
        <v>2</v>
      </c>
      <c r="AH7" s="12">
        <f t="shared" si="5"/>
        <v>43</v>
      </c>
    </row>
    <row r="8" spans="1:34" x14ac:dyDescent="0.2">
      <c r="A8" s="6" t="s">
        <v>1</v>
      </c>
      <c r="B8" s="6" t="s">
        <v>8</v>
      </c>
      <c r="C8" s="4"/>
      <c r="D8" s="4"/>
      <c r="E8" s="4">
        <v>3</v>
      </c>
      <c r="F8" s="4">
        <v>1</v>
      </c>
      <c r="G8" s="4">
        <v>2</v>
      </c>
      <c r="H8" s="4">
        <v>7</v>
      </c>
      <c r="I8" s="4">
        <v>14</v>
      </c>
      <c r="J8" s="4"/>
      <c r="K8" s="4"/>
      <c r="L8" s="4">
        <v>4</v>
      </c>
      <c r="M8" s="4">
        <v>2</v>
      </c>
      <c r="N8" s="4"/>
      <c r="O8" s="4"/>
      <c r="P8" s="4">
        <v>8</v>
      </c>
      <c r="Q8" s="4"/>
      <c r="R8" s="4"/>
      <c r="S8" s="4">
        <v>1</v>
      </c>
      <c r="T8" s="4">
        <v>6</v>
      </c>
      <c r="U8" s="4">
        <v>1</v>
      </c>
      <c r="V8" s="4">
        <v>3</v>
      </c>
      <c r="W8" s="5"/>
      <c r="X8" s="4"/>
      <c r="Y8" s="4"/>
      <c r="Z8" s="4">
        <v>2</v>
      </c>
      <c r="AA8" s="10">
        <v>6</v>
      </c>
      <c r="AB8" s="4">
        <v>1</v>
      </c>
      <c r="AC8" s="4">
        <v>2</v>
      </c>
      <c r="AD8" s="4"/>
      <c r="AE8" s="4"/>
      <c r="AF8" s="4"/>
      <c r="AG8" s="4"/>
      <c r="AH8" s="12">
        <f t="shared" si="5"/>
        <v>63</v>
      </c>
    </row>
    <row r="9" spans="1:34" x14ac:dyDescent="0.2">
      <c r="A9" s="6" t="s">
        <v>1</v>
      </c>
      <c r="B9" s="6" t="s">
        <v>9</v>
      </c>
      <c r="C9" s="4"/>
      <c r="D9" s="4"/>
      <c r="E9" s="4">
        <v>4</v>
      </c>
      <c r="F9" s="4">
        <v>1</v>
      </c>
      <c r="G9" s="4">
        <v>0</v>
      </c>
      <c r="H9" s="4">
        <v>5</v>
      </c>
      <c r="I9" s="4">
        <v>1</v>
      </c>
      <c r="J9" s="4"/>
      <c r="K9" s="4"/>
      <c r="L9" s="4">
        <v>1</v>
      </c>
      <c r="M9" s="4">
        <v>1</v>
      </c>
      <c r="N9" s="4"/>
      <c r="O9" s="4"/>
      <c r="P9" s="4">
        <v>4</v>
      </c>
      <c r="Q9" s="4"/>
      <c r="R9" s="4"/>
      <c r="S9" s="4">
        <v>2</v>
      </c>
      <c r="T9" s="4">
        <v>6</v>
      </c>
      <c r="U9" s="4">
        <v>2</v>
      </c>
      <c r="V9" s="4">
        <v>3</v>
      </c>
      <c r="W9" s="5"/>
      <c r="X9" s="4"/>
      <c r="Y9" s="4"/>
      <c r="Z9" s="4">
        <v>4</v>
      </c>
      <c r="AA9" s="10">
        <v>5</v>
      </c>
      <c r="AB9" s="4"/>
      <c r="AC9" s="4">
        <v>2</v>
      </c>
      <c r="AD9" s="4"/>
      <c r="AE9" s="4"/>
      <c r="AF9" s="4"/>
      <c r="AG9" s="4">
        <v>2</v>
      </c>
      <c r="AH9" s="12">
        <f t="shared" si="5"/>
        <v>43</v>
      </c>
    </row>
    <row r="10" spans="1:34" x14ac:dyDescent="0.2">
      <c r="A10" s="6" t="s">
        <v>1</v>
      </c>
      <c r="B10" s="6" t="s">
        <v>10</v>
      </c>
      <c r="C10" s="4"/>
      <c r="D10" s="4"/>
      <c r="E10" s="4">
        <v>0</v>
      </c>
      <c r="F10" s="4">
        <v>0</v>
      </c>
      <c r="G10" s="4">
        <v>1</v>
      </c>
      <c r="H10" s="4"/>
      <c r="I10" s="4"/>
      <c r="J10" s="4"/>
      <c r="K10" s="4"/>
      <c r="L10" s="4">
        <v>4</v>
      </c>
      <c r="M10" s="4"/>
      <c r="N10" s="4">
        <v>1</v>
      </c>
      <c r="O10" s="4"/>
      <c r="P10" s="4"/>
      <c r="Q10" s="4"/>
      <c r="R10" s="4"/>
      <c r="S10" s="4">
        <v>2</v>
      </c>
      <c r="T10" s="4">
        <v>2</v>
      </c>
      <c r="U10" s="4">
        <v>2</v>
      </c>
      <c r="V10" s="4"/>
      <c r="W10" s="4">
        <v>1</v>
      </c>
      <c r="X10" s="4"/>
      <c r="Y10" s="4"/>
      <c r="Z10" s="4"/>
      <c r="AA10" s="10">
        <v>4</v>
      </c>
      <c r="AB10" s="4">
        <v>1</v>
      </c>
      <c r="AC10" s="4">
        <v>2</v>
      </c>
      <c r="AD10" s="4">
        <v>7</v>
      </c>
      <c r="AE10" s="4"/>
      <c r="AF10" s="4"/>
      <c r="AG10" s="4"/>
      <c r="AH10" s="12">
        <f t="shared" si="5"/>
        <v>27</v>
      </c>
    </row>
    <row r="11" spans="1:34" x14ac:dyDescent="0.2">
      <c r="A11" s="6" t="s">
        <v>1</v>
      </c>
      <c r="B11" s="6" t="s">
        <v>11</v>
      </c>
      <c r="C11" s="4"/>
      <c r="D11" s="4"/>
      <c r="E11" s="4">
        <v>3</v>
      </c>
      <c r="F11" s="4">
        <v>2</v>
      </c>
      <c r="G11" s="4">
        <v>6</v>
      </c>
      <c r="H11" s="4">
        <v>2</v>
      </c>
      <c r="I11" s="4">
        <v>7</v>
      </c>
      <c r="J11" s="4"/>
      <c r="K11" s="4"/>
      <c r="L11" s="4">
        <v>1</v>
      </c>
      <c r="M11" s="4">
        <v>4</v>
      </c>
      <c r="N11" s="4">
        <v>2</v>
      </c>
      <c r="O11" s="4">
        <v>6</v>
      </c>
      <c r="P11" s="4">
        <v>4</v>
      </c>
      <c r="Q11" s="4"/>
      <c r="R11" s="4"/>
      <c r="S11" s="4">
        <v>2</v>
      </c>
      <c r="T11" s="4">
        <v>2</v>
      </c>
      <c r="U11" s="4">
        <v>8</v>
      </c>
      <c r="V11" s="4">
        <v>1</v>
      </c>
      <c r="W11" s="4">
        <v>7</v>
      </c>
      <c r="X11" s="4"/>
      <c r="Y11" s="4"/>
      <c r="Z11" s="4">
        <v>9</v>
      </c>
      <c r="AA11" s="10" t="s">
        <v>0</v>
      </c>
      <c r="AB11" s="4">
        <v>5</v>
      </c>
      <c r="AC11" s="4">
        <v>4</v>
      </c>
      <c r="AD11" s="4">
        <v>19</v>
      </c>
      <c r="AE11" s="4"/>
      <c r="AF11" s="4"/>
      <c r="AG11" s="4">
        <v>4</v>
      </c>
      <c r="AH11" s="12">
        <f t="shared" si="5"/>
        <v>98</v>
      </c>
    </row>
    <row r="12" spans="1:34" x14ac:dyDescent="0.2">
      <c r="A12" s="6" t="s">
        <v>1</v>
      </c>
      <c r="B12" s="6" t="s">
        <v>12</v>
      </c>
      <c r="C12" s="4"/>
      <c r="D12" s="4"/>
      <c r="E12" s="4">
        <v>0</v>
      </c>
      <c r="F12" s="4">
        <v>0</v>
      </c>
      <c r="G12" s="4">
        <v>0</v>
      </c>
      <c r="H12" s="4"/>
      <c r="I12" s="4"/>
      <c r="J12" s="4"/>
      <c r="K12" s="4"/>
      <c r="L12" s="4">
        <v>2</v>
      </c>
      <c r="M12" s="4"/>
      <c r="N12" s="4"/>
      <c r="O12" s="4">
        <v>1</v>
      </c>
      <c r="P12" s="4">
        <v>2</v>
      </c>
      <c r="Q12" s="4"/>
      <c r="R12" s="4"/>
      <c r="S12" s="4"/>
      <c r="T12" s="4"/>
      <c r="U12" s="4"/>
      <c r="V12" s="4"/>
      <c r="W12" s="5"/>
      <c r="X12" s="4"/>
      <c r="Y12" s="4"/>
      <c r="Z12" s="4">
        <v>1</v>
      </c>
      <c r="AA12" s="10" t="s">
        <v>0</v>
      </c>
      <c r="AB12" s="4"/>
      <c r="AC12" s="4"/>
      <c r="AD12" s="4">
        <v>2</v>
      </c>
      <c r="AE12" s="4"/>
      <c r="AF12" s="4"/>
      <c r="AG12" s="4">
        <v>3</v>
      </c>
      <c r="AH12" s="12">
        <f t="shared" si="5"/>
        <v>11</v>
      </c>
    </row>
    <row r="13" spans="1:34" x14ac:dyDescent="0.2">
      <c r="A13" s="6" t="s">
        <v>1</v>
      </c>
      <c r="B13" s="6" t="s">
        <v>13</v>
      </c>
      <c r="C13" s="4"/>
      <c r="D13" s="4"/>
      <c r="E13" s="4">
        <v>0</v>
      </c>
      <c r="F13" s="4">
        <v>0</v>
      </c>
      <c r="G13" s="4">
        <v>0</v>
      </c>
      <c r="H13" s="4"/>
      <c r="I13" s="4"/>
      <c r="J13" s="4"/>
      <c r="K13" s="4"/>
      <c r="L13" s="4" t="s">
        <v>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X13" s="4"/>
      <c r="Y13" s="4"/>
      <c r="Z13" s="4"/>
      <c r="AA13" s="10"/>
      <c r="AB13" s="4"/>
      <c r="AC13" s="4"/>
      <c r="AD13" s="4"/>
      <c r="AE13" s="4"/>
      <c r="AF13" s="4"/>
      <c r="AG13" s="4"/>
      <c r="AH13" s="12">
        <f t="shared" si="5"/>
        <v>0</v>
      </c>
    </row>
    <row r="14" spans="1:34" x14ac:dyDescent="0.2">
      <c r="A14" s="6" t="s">
        <v>1</v>
      </c>
      <c r="B14" s="6" t="s">
        <v>14</v>
      </c>
      <c r="C14" s="4"/>
      <c r="D14" s="4"/>
      <c r="E14" s="4">
        <v>0</v>
      </c>
      <c r="F14" s="4">
        <v>0</v>
      </c>
      <c r="G14" s="4">
        <v>0</v>
      </c>
      <c r="H14" s="4"/>
      <c r="I14" s="4"/>
      <c r="J14" s="4"/>
      <c r="K14" s="4"/>
      <c r="L14" s="5" t="s">
        <v>0</v>
      </c>
      <c r="M14" s="4"/>
      <c r="N14" s="4"/>
      <c r="O14" s="4">
        <v>4</v>
      </c>
      <c r="P14" s="4"/>
      <c r="Q14" s="4"/>
      <c r="R14" s="4"/>
      <c r="S14" s="4"/>
      <c r="T14" s="4"/>
      <c r="U14" s="4"/>
      <c r="V14" s="4"/>
      <c r="W14" s="5"/>
      <c r="X14" s="4"/>
      <c r="Y14" s="4"/>
      <c r="Z14" s="4"/>
      <c r="AA14" s="10"/>
      <c r="AB14" s="4"/>
      <c r="AC14" s="4"/>
      <c r="AD14" s="4"/>
      <c r="AE14" s="4"/>
      <c r="AF14" s="4"/>
      <c r="AG14" s="4"/>
      <c r="AH14" s="12">
        <f t="shared" si="5"/>
        <v>4</v>
      </c>
    </row>
    <row r="15" spans="1:34" s="12" customFormat="1" x14ac:dyDescent="0.2">
      <c r="A15" s="31" t="s">
        <v>1</v>
      </c>
      <c r="B15" s="9" t="s">
        <v>15</v>
      </c>
      <c r="C15" s="12">
        <f>SUM(C2:C14)</f>
        <v>0</v>
      </c>
      <c r="D15" s="12">
        <f t="shared" ref="D15:AG15" si="6">SUM(D2:D14)</f>
        <v>0</v>
      </c>
      <c r="E15" s="12">
        <f t="shared" si="6"/>
        <v>26</v>
      </c>
      <c r="F15" s="12">
        <f t="shared" si="6"/>
        <v>19</v>
      </c>
      <c r="G15" s="12">
        <f t="shared" si="6"/>
        <v>40</v>
      </c>
      <c r="H15" s="12">
        <f t="shared" si="6"/>
        <v>56</v>
      </c>
      <c r="I15" s="12">
        <f t="shared" si="6"/>
        <v>104</v>
      </c>
      <c r="J15" s="12">
        <f t="shared" si="6"/>
        <v>0</v>
      </c>
      <c r="K15" s="12">
        <f t="shared" si="6"/>
        <v>0</v>
      </c>
      <c r="L15" s="12">
        <f t="shared" si="6"/>
        <v>23</v>
      </c>
      <c r="M15" s="12">
        <f t="shared" si="6"/>
        <v>18</v>
      </c>
      <c r="N15" s="12">
        <f t="shared" si="6"/>
        <v>13</v>
      </c>
      <c r="O15" s="12">
        <f t="shared" si="6"/>
        <v>21</v>
      </c>
      <c r="P15" s="12">
        <f t="shared" si="6"/>
        <v>101</v>
      </c>
      <c r="Q15" s="12">
        <f t="shared" si="6"/>
        <v>0</v>
      </c>
      <c r="R15" s="12">
        <f t="shared" si="6"/>
        <v>0</v>
      </c>
      <c r="S15" s="12">
        <f t="shared" si="6"/>
        <v>59</v>
      </c>
      <c r="T15" s="12">
        <f t="shared" si="6"/>
        <v>34</v>
      </c>
      <c r="U15" s="12">
        <f t="shared" si="6"/>
        <v>29</v>
      </c>
      <c r="V15" s="12">
        <f t="shared" si="6"/>
        <v>53</v>
      </c>
      <c r="W15" s="12">
        <f t="shared" si="6"/>
        <v>73</v>
      </c>
      <c r="X15" s="12">
        <f t="shared" si="6"/>
        <v>0</v>
      </c>
      <c r="Y15" s="12">
        <f t="shared" si="6"/>
        <v>0</v>
      </c>
      <c r="Z15" s="12">
        <f t="shared" si="6"/>
        <v>57</v>
      </c>
      <c r="AA15" s="12">
        <f t="shared" si="6"/>
        <v>71</v>
      </c>
      <c r="AB15" s="12">
        <f t="shared" si="6"/>
        <v>86</v>
      </c>
      <c r="AC15" s="12">
        <f t="shared" si="6"/>
        <v>36</v>
      </c>
      <c r="AD15" s="12">
        <f t="shared" si="6"/>
        <v>107</v>
      </c>
      <c r="AE15" s="12">
        <f t="shared" si="6"/>
        <v>0</v>
      </c>
      <c r="AF15" s="12">
        <f t="shared" si="6"/>
        <v>0</v>
      </c>
      <c r="AG15" s="12">
        <f t="shared" si="6"/>
        <v>56</v>
      </c>
      <c r="AH15" s="12">
        <f>SUM(C15:AG15)</f>
        <v>1082</v>
      </c>
    </row>
    <row r="16" spans="1:34" x14ac:dyDescent="0.2">
      <c r="A16" s="31"/>
      <c r="B16" s="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22"/>
      <c r="AB16" s="5"/>
      <c r="AC16" s="5"/>
      <c r="AD16" s="5"/>
      <c r="AE16" s="5"/>
      <c r="AF16" s="5"/>
      <c r="AG16" s="5"/>
    </row>
    <row r="17" spans="1:34" x14ac:dyDescent="0.2">
      <c r="A17" s="6" t="s">
        <v>16</v>
      </c>
      <c r="B17" s="6" t="s">
        <v>37</v>
      </c>
      <c r="C17" s="5" t="s">
        <v>0</v>
      </c>
      <c r="D17" s="5">
        <v>7</v>
      </c>
      <c r="E17" s="5">
        <f>32+5+2</f>
        <v>39</v>
      </c>
      <c r="F17" s="4">
        <f>5+12</f>
        <v>17</v>
      </c>
      <c r="G17" s="5">
        <f>24+2</f>
        <v>26</v>
      </c>
      <c r="H17" s="5"/>
      <c r="I17" s="4"/>
      <c r="J17" s="5"/>
      <c r="K17" s="5"/>
      <c r="L17" s="5">
        <v>5</v>
      </c>
      <c r="M17" s="5">
        <v>3</v>
      </c>
      <c r="N17" s="5">
        <v>7</v>
      </c>
      <c r="O17" s="5"/>
      <c r="P17" s="5">
        <v>12</v>
      </c>
      <c r="Q17" s="4"/>
      <c r="R17" s="5"/>
      <c r="S17" s="5">
        <v>2</v>
      </c>
      <c r="T17" s="5"/>
      <c r="U17" s="5">
        <v>7</v>
      </c>
      <c r="V17" s="5"/>
      <c r="W17" s="5">
        <v>5</v>
      </c>
      <c r="X17" s="5"/>
      <c r="Y17" s="5"/>
      <c r="Z17" s="5">
        <v>2</v>
      </c>
      <c r="AA17" s="22">
        <v>7</v>
      </c>
      <c r="AB17" s="4"/>
      <c r="AC17" s="5"/>
      <c r="AD17" s="5"/>
      <c r="AE17" s="5"/>
      <c r="AF17" s="5"/>
      <c r="AG17" s="5"/>
      <c r="AH17" s="12">
        <f t="shared" ref="AH17:AH37" si="7">SUM(C17:AG17)</f>
        <v>139</v>
      </c>
    </row>
    <row r="18" spans="1:34" x14ac:dyDescent="0.2">
      <c r="A18" s="5" t="s">
        <v>34</v>
      </c>
      <c r="B18" s="6" t="s">
        <v>17</v>
      </c>
      <c r="C18" s="5"/>
      <c r="D18" s="5">
        <v>0</v>
      </c>
      <c r="E18" s="4">
        <v>5</v>
      </c>
      <c r="F18" s="4">
        <v>3</v>
      </c>
      <c r="G18" s="4"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5"/>
      <c r="AA18" s="22"/>
      <c r="AB18" s="4">
        <v>1</v>
      </c>
      <c r="AC18" s="4"/>
      <c r="AD18" s="5"/>
      <c r="AE18" s="5"/>
      <c r="AF18" s="5"/>
      <c r="AG18" s="5"/>
      <c r="AH18" s="12">
        <f t="shared" si="7"/>
        <v>9</v>
      </c>
    </row>
    <row r="19" spans="1:34" x14ac:dyDescent="0.2">
      <c r="A19" s="5" t="s">
        <v>34</v>
      </c>
      <c r="B19" s="6" t="s">
        <v>18</v>
      </c>
      <c r="C19" s="5"/>
      <c r="D19" s="5">
        <v>0</v>
      </c>
      <c r="E19" s="4">
        <v>0</v>
      </c>
      <c r="F19" s="4">
        <v>30</v>
      </c>
      <c r="G19" s="4">
        <v>0</v>
      </c>
      <c r="H19" s="4"/>
      <c r="I19" s="4"/>
      <c r="J19" s="4"/>
      <c r="K19" s="4"/>
      <c r="L19" s="4">
        <v>33</v>
      </c>
      <c r="M19" s="4">
        <v>48</v>
      </c>
      <c r="N19" s="4">
        <v>104</v>
      </c>
      <c r="O19" s="4">
        <v>143</v>
      </c>
      <c r="P19" s="4"/>
      <c r="Q19" s="4"/>
      <c r="R19" s="4"/>
      <c r="S19" s="4">
        <v>100</v>
      </c>
      <c r="T19" s="4">
        <v>45</v>
      </c>
      <c r="U19" s="4">
        <v>67</v>
      </c>
      <c r="V19" s="4"/>
      <c r="W19" s="4"/>
      <c r="X19" s="4"/>
      <c r="Y19" s="4"/>
      <c r="Z19" s="4">
        <v>93</v>
      </c>
      <c r="AA19" s="10">
        <v>17</v>
      </c>
      <c r="AB19" s="4">
        <v>97</v>
      </c>
      <c r="AC19" s="5"/>
      <c r="AD19" s="5"/>
      <c r="AE19" s="4"/>
      <c r="AF19" s="4"/>
      <c r="AG19" s="4"/>
      <c r="AH19" s="12">
        <f t="shared" si="7"/>
        <v>777</v>
      </c>
    </row>
    <row r="20" spans="1:34" x14ac:dyDescent="0.2">
      <c r="A20" s="5" t="s">
        <v>34</v>
      </c>
      <c r="B20" s="6" t="s">
        <v>19</v>
      </c>
      <c r="C20" s="5"/>
      <c r="D20" s="5">
        <v>0</v>
      </c>
      <c r="E20" s="4">
        <v>0</v>
      </c>
      <c r="F20" s="4">
        <v>0</v>
      </c>
      <c r="G20" s="4"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10"/>
      <c r="AB20" s="4"/>
      <c r="AC20" s="4"/>
      <c r="AD20" s="5"/>
      <c r="AE20" s="4"/>
      <c r="AF20" s="4"/>
      <c r="AG20" s="4"/>
      <c r="AH20" s="12">
        <f t="shared" si="7"/>
        <v>0</v>
      </c>
    </row>
    <row r="21" spans="1:34" x14ac:dyDescent="0.2">
      <c r="A21" s="5" t="s">
        <v>34</v>
      </c>
      <c r="B21" s="6" t="s">
        <v>20</v>
      </c>
      <c r="C21" s="5"/>
      <c r="D21" s="5">
        <v>0</v>
      </c>
      <c r="E21" s="4">
        <v>0</v>
      </c>
      <c r="F21" s="4">
        <v>0</v>
      </c>
      <c r="G21" s="4"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10"/>
      <c r="AB21" s="4"/>
      <c r="AC21" s="4"/>
      <c r="AD21" s="5"/>
      <c r="AE21" s="4"/>
      <c r="AF21" s="4"/>
      <c r="AG21" s="4"/>
      <c r="AH21" s="12">
        <f t="shared" si="7"/>
        <v>0</v>
      </c>
    </row>
    <row r="22" spans="1:34" x14ac:dyDescent="0.2">
      <c r="A22" s="5" t="s">
        <v>34</v>
      </c>
      <c r="B22" s="6" t="s">
        <v>21</v>
      </c>
      <c r="C22" s="5"/>
      <c r="D22" s="5">
        <v>0</v>
      </c>
      <c r="E22" s="4">
        <v>3</v>
      </c>
      <c r="F22" s="4">
        <v>15</v>
      </c>
      <c r="G22" s="4">
        <v>0</v>
      </c>
      <c r="H22" s="4"/>
      <c r="I22" s="4"/>
      <c r="J22" s="4"/>
      <c r="K22" s="4"/>
      <c r="L22" s="4">
        <v>12</v>
      </c>
      <c r="M22" s="4">
        <v>4</v>
      </c>
      <c r="N22" s="4">
        <v>14</v>
      </c>
      <c r="O22" s="4">
        <v>34</v>
      </c>
      <c r="P22" s="4"/>
      <c r="Q22" s="4"/>
      <c r="R22" s="4"/>
      <c r="S22" s="4">
        <v>14</v>
      </c>
      <c r="T22" s="4">
        <v>17</v>
      </c>
      <c r="U22" s="4">
        <v>26</v>
      </c>
      <c r="V22" s="4"/>
      <c r="W22" s="4"/>
      <c r="X22" s="4"/>
      <c r="Y22" s="4"/>
      <c r="Z22" s="5"/>
      <c r="AA22" s="10">
        <v>5</v>
      </c>
      <c r="AB22" s="4">
        <v>21</v>
      </c>
      <c r="AC22" s="4"/>
      <c r="AD22" s="5"/>
      <c r="AE22" s="4"/>
      <c r="AF22" s="4"/>
      <c r="AG22" s="4"/>
      <c r="AH22" s="12">
        <f t="shared" si="7"/>
        <v>165</v>
      </c>
    </row>
    <row r="23" spans="1:34" x14ac:dyDescent="0.2">
      <c r="A23" s="6" t="s">
        <v>25</v>
      </c>
      <c r="B23" s="6" t="s">
        <v>23</v>
      </c>
      <c r="C23" s="5"/>
      <c r="D23" s="5">
        <v>0</v>
      </c>
      <c r="E23" s="4">
        <v>0</v>
      </c>
      <c r="F23" s="4">
        <v>0</v>
      </c>
      <c r="G23" s="4">
        <v>19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>
        <v>2</v>
      </c>
      <c r="V23" s="4"/>
      <c r="W23" s="4"/>
      <c r="X23" s="4"/>
      <c r="Y23" s="4"/>
      <c r="Z23" s="4"/>
      <c r="AA23" s="10"/>
      <c r="AB23" s="4"/>
      <c r="AC23" s="4"/>
      <c r="AD23" s="5"/>
      <c r="AE23" s="4"/>
      <c r="AF23" s="4"/>
      <c r="AG23" s="4"/>
      <c r="AH23" s="12">
        <f t="shared" si="7"/>
        <v>21</v>
      </c>
    </row>
    <row r="24" spans="1:34" x14ac:dyDescent="0.2">
      <c r="A24" s="6" t="s">
        <v>25</v>
      </c>
      <c r="B24" s="6" t="s">
        <v>24</v>
      </c>
      <c r="C24" s="5"/>
      <c r="D24" s="5">
        <v>0</v>
      </c>
      <c r="E24" s="4">
        <v>0</v>
      </c>
      <c r="F24" s="4">
        <v>0</v>
      </c>
      <c r="G24" s="4">
        <v>18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10"/>
      <c r="AB24" s="4"/>
      <c r="AC24" s="4"/>
      <c r="AD24" s="5"/>
      <c r="AE24" s="4"/>
      <c r="AF24" s="4"/>
      <c r="AG24" s="4"/>
      <c r="AH24" s="12">
        <f t="shared" si="7"/>
        <v>18</v>
      </c>
    </row>
    <row r="25" spans="1:34" x14ac:dyDescent="0.2">
      <c r="A25" s="6" t="s">
        <v>35</v>
      </c>
      <c r="B25" s="6" t="s">
        <v>23</v>
      </c>
      <c r="C25" s="5">
        <v>15</v>
      </c>
      <c r="D25" s="4">
        <v>381</v>
      </c>
      <c r="E25" s="4">
        <v>49</v>
      </c>
      <c r="F25" s="4">
        <v>5</v>
      </c>
      <c r="G25" s="4">
        <v>110</v>
      </c>
      <c r="H25" s="4"/>
      <c r="I25" s="4"/>
      <c r="J25" s="4"/>
      <c r="K25" s="4"/>
      <c r="L25" s="4"/>
      <c r="M25" s="10"/>
      <c r="N25" s="4"/>
      <c r="O25" s="4"/>
      <c r="P25" s="4"/>
      <c r="Q25" s="4"/>
      <c r="R25" s="4"/>
      <c r="S25" s="4"/>
      <c r="T25" s="4"/>
      <c r="U25" s="4" t="s">
        <v>0</v>
      </c>
      <c r="V25" s="4"/>
      <c r="W25" s="4"/>
      <c r="X25" s="4"/>
      <c r="Y25" s="4"/>
      <c r="Z25" s="4"/>
      <c r="AA25" s="10"/>
      <c r="AB25" s="4" t="s">
        <v>0</v>
      </c>
      <c r="AC25" s="4"/>
      <c r="AD25" s="5"/>
      <c r="AE25" s="4"/>
      <c r="AF25" s="4"/>
      <c r="AG25" s="4"/>
      <c r="AH25" s="12">
        <f t="shared" si="7"/>
        <v>560</v>
      </c>
    </row>
    <row r="26" spans="1:34" x14ac:dyDescent="0.2">
      <c r="A26" s="6" t="s">
        <v>35</v>
      </c>
      <c r="B26" s="6" t="s">
        <v>24</v>
      </c>
      <c r="C26" s="5"/>
      <c r="D26" s="4">
        <v>0</v>
      </c>
      <c r="E26" s="4">
        <v>0</v>
      </c>
      <c r="F26" s="4">
        <v>0</v>
      </c>
      <c r="G26" s="4">
        <v>0</v>
      </c>
      <c r="H26" s="4"/>
      <c r="I26" s="4"/>
      <c r="J26" s="4"/>
      <c r="K26" s="4"/>
      <c r="L26" s="4"/>
      <c r="M26" s="10"/>
      <c r="N26" s="4"/>
      <c r="O26" s="4"/>
      <c r="P26" s="4"/>
      <c r="Q26" s="4"/>
      <c r="R26" s="4"/>
      <c r="S26" s="4"/>
      <c r="T26" s="4"/>
      <c r="U26" s="4" t="s">
        <v>0</v>
      </c>
      <c r="V26" s="4"/>
      <c r="W26" s="4"/>
      <c r="X26" s="4"/>
      <c r="Y26" s="4"/>
      <c r="Z26" s="4"/>
      <c r="AA26" s="10"/>
      <c r="AB26" s="4" t="s">
        <v>0</v>
      </c>
      <c r="AC26" s="4"/>
      <c r="AD26" s="5"/>
      <c r="AE26" s="4"/>
      <c r="AF26" s="4"/>
      <c r="AG26" s="4"/>
      <c r="AH26" s="12">
        <f t="shared" si="7"/>
        <v>0</v>
      </c>
    </row>
    <row r="27" spans="1:34" x14ac:dyDescent="0.2">
      <c r="A27" s="6" t="s">
        <v>26</v>
      </c>
      <c r="B27" s="6" t="s">
        <v>40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2"/>
      <c r="AB27" s="5"/>
      <c r="AC27" s="5"/>
      <c r="AD27" s="5"/>
      <c r="AE27" s="5"/>
      <c r="AF27" s="5"/>
      <c r="AG27" s="5"/>
      <c r="AH27" s="12">
        <f t="shared" si="7"/>
        <v>0</v>
      </c>
    </row>
    <row r="28" spans="1:34" x14ac:dyDescent="0.2">
      <c r="A28" s="6" t="s">
        <v>28</v>
      </c>
      <c r="B28" s="6" t="s">
        <v>23</v>
      </c>
      <c r="C28" s="5"/>
      <c r="D28" s="5"/>
      <c r="E28" s="5"/>
      <c r="F28" s="5"/>
      <c r="G28" s="5">
        <v>11</v>
      </c>
      <c r="H28" s="5">
        <v>23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22"/>
      <c r="AB28" s="5"/>
      <c r="AC28" s="5"/>
      <c r="AD28" s="5"/>
      <c r="AE28" s="5"/>
      <c r="AF28" s="5"/>
      <c r="AG28" s="5"/>
      <c r="AH28" s="12">
        <f t="shared" si="7"/>
        <v>34</v>
      </c>
    </row>
    <row r="29" spans="1:34" x14ac:dyDescent="0.2">
      <c r="A29" s="6" t="s">
        <v>28</v>
      </c>
      <c r="B29" s="6" t="s">
        <v>24</v>
      </c>
      <c r="C29" s="5"/>
      <c r="D29" s="5"/>
      <c r="E29" s="5"/>
      <c r="F29" s="5"/>
      <c r="G29" s="5">
        <v>17</v>
      </c>
      <c r="H29" s="5">
        <v>31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22"/>
      <c r="AB29" s="5"/>
      <c r="AC29" s="5"/>
      <c r="AD29" s="5"/>
      <c r="AE29" s="5"/>
      <c r="AF29" s="5"/>
      <c r="AG29" s="5"/>
      <c r="AH29" s="12">
        <f t="shared" si="7"/>
        <v>48</v>
      </c>
    </row>
    <row r="30" spans="1:34" x14ac:dyDescent="0.2">
      <c r="A30" s="6" t="s">
        <v>27</v>
      </c>
      <c r="B30" s="6" t="s">
        <v>23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v>1</v>
      </c>
      <c r="O30" s="5">
        <v>2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22"/>
      <c r="AB30" s="5"/>
      <c r="AC30" s="5"/>
      <c r="AD30" s="5"/>
      <c r="AE30" s="5"/>
      <c r="AF30" s="5"/>
      <c r="AG30" s="5"/>
      <c r="AH30" s="12">
        <f t="shared" si="7"/>
        <v>3</v>
      </c>
    </row>
    <row r="31" spans="1:34" x14ac:dyDescent="0.2">
      <c r="A31" s="6" t="s">
        <v>27</v>
      </c>
      <c r="B31" s="6" t="s">
        <v>24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v>11</v>
      </c>
      <c r="O31" s="5">
        <v>20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2"/>
      <c r="AB31" s="5"/>
      <c r="AC31" s="5"/>
      <c r="AD31" s="5"/>
      <c r="AE31" s="5"/>
      <c r="AF31" s="5"/>
      <c r="AG31" s="5"/>
      <c r="AH31" s="12">
        <f t="shared" si="7"/>
        <v>31</v>
      </c>
    </row>
    <row r="32" spans="1:34" x14ac:dyDescent="0.2">
      <c r="A32" s="6" t="s">
        <v>22</v>
      </c>
      <c r="B32" s="6" t="s">
        <v>23</v>
      </c>
      <c r="C32" s="5"/>
      <c r="D32" s="5"/>
      <c r="E32" s="5"/>
      <c r="F32" s="5"/>
      <c r="G32" s="5">
        <v>40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>
        <v>22</v>
      </c>
      <c r="V32" s="5"/>
      <c r="W32" s="5"/>
      <c r="X32" s="5"/>
      <c r="Y32" s="5"/>
      <c r="Z32" s="5"/>
      <c r="AA32" s="22"/>
      <c r="AB32" s="5"/>
      <c r="AC32" s="5"/>
      <c r="AD32" s="5"/>
      <c r="AE32" s="5"/>
      <c r="AF32" s="5"/>
      <c r="AG32" s="5"/>
      <c r="AH32" s="12">
        <f t="shared" si="7"/>
        <v>62</v>
      </c>
    </row>
    <row r="33" spans="1:34" x14ac:dyDescent="0.2">
      <c r="A33" s="6" t="s">
        <v>22</v>
      </c>
      <c r="B33" s="6" t="s">
        <v>24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>
        <v>25</v>
      </c>
      <c r="V33" s="5"/>
      <c r="W33" s="5"/>
      <c r="X33" s="5"/>
      <c r="Y33" s="5"/>
      <c r="Z33" s="5"/>
      <c r="AA33" s="22"/>
      <c r="AB33" s="5"/>
      <c r="AC33" s="5"/>
      <c r="AD33" s="5"/>
      <c r="AE33" s="5"/>
      <c r="AF33" s="5"/>
      <c r="AG33" s="5"/>
      <c r="AH33" s="12">
        <f t="shared" si="7"/>
        <v>25</v>
      </c>
    </row>
    <row r="34" spans="1:34" x14ac:dyDescent="0.2">
      <c r="A34" s="6" t="s">
        <v>29</v>
      </c>
      <c r="B34" s="6" t="s">
        <v>23</v>
      </c>
      <c r="C34" s="5"/>
      <c r="D34" s="5"/>
      <c r="E34" s="5"/>
      <c r="F34" s="5"/>
      <c r="G34" s="5">
        <v>40</v>
      </c>
      <c r="H34" s="5"/>
      <c r="I34" s="5"/>
      <c r="J34" s="5"/>
      <c r="K34" s="5"/>
      <c r="L34" s="5"/>
      <c r="M34" s="5"/>
      <c r="N34" s="5">
        <v>91</v>
      </c>
      <c r="O34" s="5"/>
      <c r="P34" s="5"/>
      <c r="Q34" s="5"/>
      <c r="R34" s="5"/>
      <c r="S34" s="5"/>
      <c r="T34" s="5"/>
      <c r="U34" s="5">
        <v>62</v>
      </c>
      <c r="V34" s="5"/>
      <c r="W34" s="5"/>
      <c r="X34" s="5"/>
      <c r="Y34" s="5"/>
      <c r="Z34" s="5"/>
      <c r="AA34" s="22"/>
      <c r="AB34" s="5">
        <v>23</v>
      </c>
      <c r="AC34" s="5"/>
      <c r="AD34" s="5"/>
      <c r="AE34" s="5"/>
      <c r="AF34" s="5"/>
      <c r="AG34" s="5"/>
      <c r="AH34" s="12">
        <f t="shared" si="7"/>
        <v>216</v>
      </c>
    </row>
    <row r="35" spans="1:34" x14ac:dyDescent="0.2">
      <c r="A35" s="6" t="s">
        <v>29</v>
      </c>
      <c r="B35" s="6" t="s">
        <v>24</v>
      </c>
      <c r="C35" s="5"/>
      <c r="D35" s="5"/>
      <c r="E35" s="5"/>
      <c r="F35" s="5"/>
      <c r="G35" s="5">
        <v>52</v>
      </c>
      <c r="H35" s="5"/>
      <c r="I35" s="5"/>
      <c r="J35" s="5"/>
      <c r="K35" s="5"/>
      <c r="L35" s="5"/>
      <c r="M35" s="5"/>
      <c r="N35" s="5">
        <v>193</v>
      </c>
      <c r="O35" s="5"/>
      <c r="P35" s="5"/>
      <c r="Q35" s="5"/>
      <c r="R35" s="5"/>
      <c r="S35" s="5"/>
      <c r="T35" s="5"/>
      <c r="U35" s="5">
        <v>14</v>
      </c>
      <c r="V35" s="5"/>
      <c r="W35" s="5"/>
      <c r="X35" s="5"/>
      <c r="Y35" s="5"/>
      <c r="Z35" s="5"/>
      <c r="AA35" s="22"/>
      <c r="AB35" s="5">
        <v>22</v>
      </c>
      <c r="AC35" s="5"/>
      <c r="AD35" s="5"/>
      <c r="AE35" s="5"/>
      <c r="AF35" s="5"/>
      <c r="AG35" s="5"/>
      <c r="AH35" s="12">
        <f t="shared" si="7"/>
        <v>281</v>
      </c>
    </row>
    <row r="36" spans="1:34" x14ac:dyDescent="0.2">
      <c r="A36" s="6" t="s">
        <v>30</v>
      </c>
      <c r="B36" s="6" t="s">
        <v>23</v>
      </c>
      <c r="C36" s="5"/>
      <c r="D36" s="5">
        <v>0</v>
      </c>
      <c r="E36" s="5">
        <v>0</v>
      </c>
      <c r="F36" s="5">
        <v>0</v>
      </c>
      <c r="G36" s="5">
        <v>0</v>
      </c>
      <c r="H36" s="5"/>
      <c r="I36" s="5">
        <v>64</v>
      </c>
      <c r="J36" s="5"/>
      <c r="K36" s="5"/>
      <c r="L36" s="5"/>
      <c r="M36" s="5"/>
      <c r="N36" s="5"/>
      <c r="O36" s="5"/>
      <c r="P36" s="5">
        <v>13</v>
      </c>
      <c r="Q36" s="5"/>
      <c r="R36" s="5"/>
      <c r="S36" s="5"/>
      <c r="T36" s="5"/>
      <c r="U36" s="5"/>
      <c r="V36" s="5"/>
      <c r="W36" s="5">
        <v>28</v>
      </c>
      <c r="X36" s="5"/>
      <c r="Y36" s="5"/>
      <c r="Z36" s="5"/>
      <c r="AA36" s="22"/>
      <c r="AB36" s="5"/>
      <c r="AC36" s="5"/>
      <c r="AD36" s="5"/>
      <c r="AE36" s="5"/>
      <c r="AF36" s="5"/>
      <c r="AG36" s="5"/>
      <c r="AH36" s="12">
        <f t="shared" si="7"/>
        <v>105</v>
      </c>
    </row>
    <row r="37" spans="1:34" x14ac:dyDescent="0.2">
      <c r="A37" s="6" t="s">
        <v>30</v>
      </c>
      <c r="B37" s="6" t="s">
        <v>24</v>
      </c>
      <c r="C37" s="5"/>
      <c r="D37" s="5">
        <v>0</v>
      </c>
      <c r="E37" s="5">
        <v>0</v>
      </c>
      <c r="F37" s="5">
        <v>0</v>
      </c>
      <c r="G37" s="5">
        <v>0</v>
      </c>
      <c r="H37" s="5"/>
      <c r="I37" s="5">
        <v>40</v>
      </c>
      <c r="J37" s="5"/>
      <c r="K37" s="5"/>
      <c r="L37" s="5"/>
      <c r="M37" s="5"/>
      <c r="N37" s="5"/>
      <c r="O37" s="5"/>
      <c r="P37" s="5">
        <v>9</v>
      </c>
      <c r="Q37" s="5"/>
      <c r="R37" s="5"/>
      <c r="S37" s="5"/>
      <c r="T37" s="5"/>
      <c r="U37" s="5"/>
      <c r="V37" s="5"/>
      <c r="W37" s="5">
        <v>24</v>
      </c>
      <c r="X37" s="5"/>
      <c r="Y37" s="5"/>
      <c r="Z37" s="5"/>
      <c r="AA37" s="22"/>
      <c r="AB37" s="5"/>
      <c r="AC37" s="5"/>
      <c r="AD37" s="5"/>
      <c r="AE37" s="5"/>
      <c r="AF37" s="5"/>
      <c r="AG37" s="5"/>
      <c r="AH37" s="12">
        <f t="shared" si="7"/>
        <v>73</v>
      </c>
    </row>
    <row r="38" spans="1:34" x14ac:dyDescent="0.2">
      <c r="A38" s="6" t="s">
        <v>31</v>
      </c>
      <c r="B38" s="6" t="s">
        <v>36</v>
      </c>
      <c r="C38" s="5"/>
      <c r="D38" s="5">
        <v>100</v>
      </c>
      <c r="E38" s="5">
        <v>300</v>
      </c>
      <c r="F38" s="5">
        <v>0</v>
      </c>
      <c r="G38" s="5">
        <v>100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22"/>
      <c r="AB38" s="5"/>
      <c r="AC38" s="5"/>
      <c r="AD38" s="5"/>
      <c r="AE38" s="5">
        <v>1695</v>
      </c>
      <c r="AF38" s="5"/>
      <c r="AG38" s="5" t="s">
        <v>0</v>
      </c>
      <c r="AH38" s="12">
        <f>SUM(C38:AG38)</f>
        <v>2195</v>
      </c>
    </row>
    <row r="39" spans="1:34" s="5" customFormat="1" x14ac:dyDescent="0.2">
      <c r="A39" s="31" t="s">
        <v>39</v>
      </c>
      <c r="B39" s="31" t="s">
        <v>38</v>
      </c>
      <c r="C39" s="12">
        <f t="shared" ref="C39:AG39" si="8">SUM(C17:C38)+C15</f>
        <v>15</v>
      </c>
      <c r="D39" s="12">
        <f t="shared" si="8"/>
        <v>488</v>
      </c>
      <c r="E39" s="12">
        <f t="shared" si="8"/>
        <v>422</v>
      </c>
      <c r="F39" s="12">
        <f t="shared" si="8"/>
        <v>89</v>
      </c>
      <c r="G39" s="12">
        <f t="shared" si="8"/>
        <v>473</v>
      </c>
      <c r="H39" s="12">
        <f t="shared" si="8"/>
        <v>110</v>
      </c>
      <c r="I39" s="12">
        <f t="shared" si="8"/>
        <v>208</v>
      </c>
      <c r="J39" s="12">
        <f t="shared" si="8"/>
        <v>0</v>
      </c>
      <c r="K39" s="12">
        <f t="shared" si="8"/>
        <v>0</v>
      </c>
      <c r="L39" s="12">
        <f t="shared" si="8"/>
        <v>73</v>
      </c>
      <c r="M39" s="12">
        <f t="shared" si="8"/>
        <v>73</v>
      </c>
      <c r="N39" s="12">
        <f t="shared" si="8"/>
        <v>434</v>
      </c>
      <c r="O39" s="12">
        <f t="shared" si="8"/>
        <v>220</v>
      </c>
      <c r="P39" s="12">
        <f t="shared" si="8"/>
        <v>135</v>
      </c>
      <c r="Q39" s="12">
        <f t="shared" si="8"/>
        <v>0</v>
      </c>
      <c r="R39" s="12">
        <f t="shared" si="8"/>
        <v>0</v>
      </c>
      <c r="S39" s="12">
        <f t="shared" si="8"/>
        <v>175</v>
      </c>
      <c r="T39" s="12">
        <f t="shared" si="8"/>
        <v>96</v>
      </c>
      <c r="U39" s="12">
        <f t="shared" si="8"/>
        <v>254</v>
      </c>
      <c r="V39" s="12">
        <f t="shared" si="8"/>
        <v>53</v>
      </c>
      <c r="W39" s="12">
        <f t="shared" si="8"/>
        <v>130</v>
      </c>
      <c r="X39" s="12">
        <f t="shared" si="8"/>
        <v>0</v>
      </c>
      <c r="Y39" s="12">
        <f t="shared" si="8"/>
        <v>0</v>
      </c>
      <c r="Z39" s="12">
        <f t="shared" si="8"/>
        <v>152</v>
      </c>
      <c r="AA39" s="12">
        <f t="shared" si="8"/>
        <v>100</v>
      </c>
      <c r="AB39" s="12">
        <f t="shared" si="8"/>
        <v>250</v>
      </c>
      <c r="AC39" s="12">
        <f t="shared" si="8"/>
        <v>36</v>
      </c>
      <c r="AD39" s="12">
        <f t="shared" si="8"/>
        <v>107</v>
      </c>
      <c r="AE39" s="12">
        <f t="shared" si="8"/>
        <v>1695</v>
      </c>
      <c r="AF39" s="12">
        <f t="shared" si="8"/>
        <v>0</v>
      </c>
      <c r="AG39" s="12">
        <f t="shared" si="8"/>
        <v>56</v>
      </c>
      <c r="AH39" s="12">
        <f t="shared" ref="AH39" si="9">SUM(C39:AG39)</f>
        <v>5844</v>
      </c>
    </row>
    <row r="40" spans="1:34" s="13" customFormat="1" x14ac:dyDescent="0.2">
      <c r="A40" s="35"/>
      <c r="B40" s="6"/>
      <c r="E40" s="14"/>
      <c r="H40" s="14"/>
      <c r="AA40" s="25"/>
      <c r="AH40" s="12"/>
    </row>
    <row r="41" spans="1:34" s="13" customFormat="1" x14ac:dyDescent="0.2">
      <c r="A41" s="35"/>
      <c r="B41" s="6"/>
      <c r="E41" s="14"/>
      <c r="H41" s="14"/>
      <c r="AA41" s="25"/>
      <c r="AH41" s="12"/>
    </row>
    <row r="42" spans="1:34" s="13" customFormat="1" x14ac:dyDescent="0.2">
      <c r="A42" s="35"/>
      <c r="B42" s="6"/>
      <c r="E42" s="14"/>
      <c r="H42" s="14"/>
      <c r="AA42" s="25"/>
      <c r="AH42" s="12"/>
    </row>
    <row r="43" spans="1:34" s="13" customFormat="1" x14ac:dyDescent="0.2">
      <c r="A43" s="35"/>
      <c r="B43" s="6"/>
      <c r="E43" s="14"/>
      <c r="H43" s="14"/>
      <c r="AA43" s="25"/>
      <c r="AH43" s="12"/>
    </row>
    <row r="44" spans="1:34" s="13" customFormat="1" x14ac:dyDescent="0.2">
      <c r="A44" s="35"/>
      <c r="B44" s="6"/>
      <c r="E44" s="14"/>
      <c r="H44" s="14"/>
      <c r="AA44" s="25"/>
      <c r="AH44" s="12"/>
    </row>
    <row r="45" spans="1:34" s="13" customFormat="1" x14ac:dyDescent="0.2">
      <c r="A45" s="35"/>
      <c r="B45" s="6"/>
      <c r="E45" s="14"/>
      <c r="H45" s="14"/>
      <c r="AA45" s="25"/>
      <c r="AH45" s="12"/>
    </row>
    <row r="46" spans="1:34" s="13" customFormat="1" x14ac:dyDescent="0.2">
      <c r="A46" s="35"/>
      <c r="B46" s="6"/>
      <c r="E46" s="14"/>
      <c r="H46" s="14"/>
      <c r="AA46" s="25"/>
      <c r="AH46" s="12"/>
    </row>
    <row r="47" spans="1:34" s="13" customFormat="1" x14ac:dyDescent="0.2">
      <c r="A47" s="35"/>
      <c r="B47" s="6"/>
      <c r="E47" s="14"/>
      <c r="H47" s="14"/>
      <c r="AA47" s="25"/>
      <c r="AH47" s="12"/>
    </row>
    <row r="48" spans="1:34" s="13" customFormat="1" x14ac:dyDescent="0.2">
      <c r="A48" s="35"/>
      <c r="B48" s="6"/>
      <c r="E48" s="14"/>
      <c r="H48" s="14"/>
      <c r="AA48" s="25"/>
      <c r="AH48" s="12"/>
    </row>
    <row r="49" spans="1:34" s="13" customFormat="1" x14ac:dyDescent="0.2">
      <c r="A49" s="35"/>
      <c r="B49" s="6"/>
      <c r="E49" s="14"/>
      <c r="H49" s="14"/>
      <c r="AA49" s="25"/>
      <c r="AH49" s="12"/>
    </row>
    <row r="50" spans="1:34" s="13" customFormat="1" x14ac:dyDescent="0.2">
      <c r="A50" s="35"/>
      <c r="B50" s="6"/>
      <c r="E50" s="14"/>
      <c r="H50" s="14"/>
      <c r="AA50" s="25"/>
      <c r="AH50" s="12"/>
    </row>
    <row r="51" spans="1:34" s="13" customFormat="1" x14ac:dyDescent="0.2">
      <c r="A51" s="35"/>
      <c r="B51" s="6"/>
      <c r="E51" s="14"/>
      <c r="H51" s="14"/>
      <c r="AA51" s="25"/>
      <c r="AH51" s="12"/>
    </row>
    <row r="52" spans="1:34" s="13" customFormat="1" x14ac:dyDescent="0.2">
      <c r="A52" s="35"/>
      <c r="B52" s="6"/>
      <c r="E52" s="14"/>
      <c r="H52" s="14"/>
      <c r="AA52" s="25"/>
      <c r="AH52" s="12"/>
    </row>
    <row r="53" spans="1:34" s="13" customFormat="1" x14ac:dyDescent="0.2">
      <c r="A53" s="35"/>
      <c r="B53" s="6"/>
      <c r="E53" s="14"/>
      <c r="H53" s="14"/>
      <c r="AA53" s="25"/>
      <c r="AH53" s="12"/>
    </row>
    <row r="54" spans="1:34" s="13" customFormat="1" x14ac:dyDescent="0.2">
      <c r="A54" s="35"/>
      <c r="B54" s="6"/>
      <c r="E54" s="14"/>
      <c r="AA54" s="25"/>
      <c r="AH54" s="12"/>
    </row>
    <row r="55" spans="1:34" s="13" customFormat="1" x14ac:dyDescent="0.2">
      <c r="A55" s="35"/>
      <c r="B55" s="6"/>
      <c r="E55" s="14"/>
      <c r="AA55" s="25"/>
      <c r="AH55" s="12"/>
    </row>
    <row r="56" spans="1:34" s="13" customFormat="1" x14ac:dyDescent="0.2">
      <c r="A56" s="35"/>
      <c r="B56" s="6"/>
      <c r="E56" s="14"/>
      <c r="AA56" s="25"/>
      <c r="AH56" s="12"/>
    </row>
    <row r="57" spans="1:34" x14ac:dyDescent="0.2">
      <c r="A57" s="35"/>
      <c r="B57" s="6"/>
      <c r="C57" s="11"/>
      <c r="D57" s="11"/>
      <c r="E57" s="14"/>
      <c r="F57" s="13"/>
      <c r="G57" s="13"/>
      <c r="H57" s="13"/>
      <c r="I57" s="13"/>
      <c r="J57" s="13"/>
      <c r="K57" s="13"/>
      <c r="L57" s="13"/>
      <c r="M57" s="11"/>
      <c r="N57" s="13"/>
      <c r="O57" s="11"/>
      <c r="P57" s="11"/>
      <c r="Q57" s="11"/>
      <c r="R57" s="13"/>
      <c r="S57" s="13"/>
      <c r="T57" s="11"/>
      <c r="U57" s="11"/>
      <c r="V57" s="11"/>
      <c r="W57" s="13"/>
      <c r="X57" s="11"/>
      <c r="Y57" s="11"/>
      <c r="Z57" s="11"/>
      <c r="AA57" s="21"/>
      <c r="AB57" s="11"/>
      <c r="AC57" s="11"/>
      <c r="AD57" s="11"/>
      <c r="AE57" s="11"/>
      <c r="AF57" s="11"/>
      <c r="AG57" s="11"/>
    </row>
    <row r="58" spans="1:34" s="13" customFormat="1" x14ac:dyDescent="0.2">
      <c r="A58" s="35"/>
      <c r="B58" s="6"/>
      <c r="E58" s="14"/>
      <c r="AA58" s="25"/>
      <c r="AH58" s="12"/>
    </row>
    <row r="59" spans="1:34" s="13" customFormat="1" x14ac:dyDescent="0.2">
      <c r="A59" s="35"/>
      <c r="B59" s="6"/>
      <c r="E59" s="14"/>
      <c r="AA59" s="25"/>
      <c r="AH59" s="12"/>
    </row>
    <row r="60" spans="1:34" s="13" customFormat="1" x14ac:dyDescent="0.2">
      <c r="A60" s="5"/>
      <c r="B60" s="6"/>
      <c r="E60" s="14"/>
      <c r="AA60" s="25"/>
      <c r="AH60" s="12"/>
    </row>
    <row r="61" spans="1:34" s="13" customFormat="1" x14ac:dyDescent="0.2">
      <c r="A61" s="5"/>
      <c r="B61" s="6"/>
      <c r="E61" s="14"/>
      <c r="AA61" s="25"/>
      <c r="AH61" s="12"/>
    </row>
    <row r="62" spans="1:34" s="13" customFormat="1" x14ac:dyDescent="0.2">
      <c r="A62" s="5"/>
      <c r="B62" s="6"/>
      <c r="E62" s="14"/>
      <c r="AA62" s="25"/>
      <c r="AH62" s="12"/>
    </row>
    <row r="63" spans="1:34" s="13" customFormat="1" x14ac:dyDescent="0.2">
      <c r="A63" s="5"/>
      <c r="B63" s="6"/>
      <c r="E63" s="14"/>
      <c r="AA63" s="25"/>
      <c r="AH63" s="12"/>
    </row>
    <row r="64" spans="1:34" s="13" customFormat="1" x14ac:dyDescent="0.2">
      <c r="A64" s="5"/>
      <c r="B64" s="6"/>
      <c r="E64" s="14"/>
      <c r="AA64" s="25"/>
      <c r="AH64" s="12"/>
    </row>
    <row r="65" spans="1:34" s="13" customFormat="1" x14ac:dyDescent="0.2">
      <c r="A65" s="5"/>
      <c r="B65" s="6"/>
      <c r="E65" s="14"/>
      <c r="Y65" s="14"/>
      <c r="AA65" s="25"/>
      <c r="AH65" s="12"/>
    </row>
    <row r="66" spans="1:34" s="13" customFormat="1" x14ac:dyDescent="0.2">
      <c r="A66" s="5"/>
      <c r="B66" s="6"/>
      <c r="E66" s="14"/>
      <c r="Y66" s="14"/>
      <c r="AA66" s="25"/>
      <c r="AH66" s="12"/>
    </row>
    <row r="67" spans="1:34" s="13" customFormat="1" x14ac:dyDescent="0.2">
      <c r="A67" s="5"/>
      <c r="B67" s="6"/>
      <c r="E67" s="14"/>
      <c r="AA67" s="25"/>
      <c r="AH67" s="12"/>
    </row>
    <row r="68" spans="1:34" s="13" customFormat="1" x14ac:dyDescent="0.2">
      <c r="A68" s="5"/>
      <c r="B68" s="6"/>
      <c r="E68" s="14"/>
      <c r="Z68" s="14"/>
      <c r="AA68" s="25"/>
      <c r="AH68" s="12"/>
    </row>
    <row r="69" spans="1:34" s="13" customFormat="1" x14ac:dyDescent="0.2">
      <c r="A69" s="5"/>
      <c r="B69" s="6"/>
      <c r="E69" s="14"/>
      <c r="Z69" s="14"/>
      <c r="AA69" s="25"/>
      <c r="AH69" s="12"/>
    </row>
    <row r="70" spans="1:34" s="13" customFormat="1" x14ac:dyDescent="0.2">
      <c r="A70" s="5"/>
      <c r="B70" s="6"/>
      <c r="E70" s="14"/>
      <c r="AA70" s="25"/>
      <c r="AH70" s="12"/>
    </row>
    <row r="71" spans="1:34" s="13" customFormat="1" x14ac:dyDescent="0.2">
      <c r="A71" s="5"/>
      <c r="B71" s="6"/>
      <c r="E71" s="14"/>
      <c r="AA71" s="25"/>
      <c r="AH71" s="12"/>
    </row>
    <row r="72" spans="1:34" s="13" customFormat="1" x14ac:dyDescent="0.2">
      <c r="A72" s="5"/>
      <c r="B72" s="6"/>
      <c r="E72" s="14"/>
      <c r="J72" s="14"/>
      <c r="AA72" s="25"/>
      <c r="AH72" s="12"/>
    </row>
    <row r="73" spans="1:34" s="13" customFormat="1" x14ac:dyDescent="0.2">
      <c r="A73" s="5"/>
      <c r="B73" s="6"/>
      <c r="E73" s="14"/>
      <c r="J73" s="14"/>
      <c r="R73" s="14"/>
      <c r="AA73" s="25"/>
      <c r="AH73" s="12"/>
    </row>
    <row r="74" spans="1:34" s="13" customFormat="1" x14ac:dyDescent="0.2">
      <c r="A74" s="5"/>
      <c r="B74" s="6"/>
      <c r="E74" s="14"/>
      <c r="J74" s="14"/>
      <c r="R74" s="14"/>
      <c r="AA74" s="25"/>
      <c r="AH74" s="12"/>
    </row>
    <row r="75" spans="1:34" s="13" customFormat="1" x14ac:dyDescent="0.2">
      <c r="A75" s="5"/>
      <c r="B75" s="6"/>
      <c r="E75" s="14"/>
      <c r="R75" s="5"/>
      <c r="Z75"/>
      <c r="AA75" s="25"/>
      <c r="AH75" s="12"/>
    </row>
    <row r="76" spans="1:34" s="13" customFormat="1" x14ac:dyDescent="0.2">
      <c r="A76" s="5"/>
      <c r="B76" s="6"/>
      <c r="E76" s="14"/>
      <c r="AA76" s="25"/>
      <c r="AH76" s="12"/>
    </row>
    <row r="77" spans="1:34" s="13" customFormat="1" x14ac:dyDescent="0.2">
      <c r="A77" s="5"/>
      <c r="B77" s="6"/>
      <c r="E77" s="14"/>
      <c r="AA77" s="25"/>
      <c r="AH77" s="12"/>
    </row>
    <row r="78" spans="1:34" s="13" customFormat="1" x14ac:dyDescent="0.2">
      <c r="A78" s="5"/>
      <c r="B78" s="6"/>
      <c r="E78" s="14"/>
      <c r="AA78" s="25"/>
      <c r="AH78" s="12"/>
    </row>
    <row r="79" spans="1:34" s="13" customFormat="1" x14ac:dyDescent="0.2">
      <c r="A79" s="5"/>
      <c r="B79" s="6"/>
      <c r="E79" s="14"/>
      <c r="U79" s="14"/>
      <c r="AA79" s="25"/>
      <c r="AH79" s="12"/>
    </row>
    <row r="80" spans="1:34" s="13" customFormat="1" x14ac:dyDescent="0.2">
      <c r="A80" s="5"/>
      <c r="B80" s="6"/>
      <c r="E80" s="14"/>
      <c r="U80" s="14"/>
      <c r="AA80" s="25"/>
      <c r="AH80" s="12"/>
    </row>
    <row r="81" spans="1:34" s="13" customFormat="1" x14ac:dyDescent="0.2">
      <c r="A81" s="5"/>
      <c r="B81" s="6"/>
      <c r="I81" s="14"/>
      <c r="S81" s="14"/>
      <c r="AA81" s="25"/>
      <c r="AH81" s="12"/>
    </row>
    <row r="82" spans="1:34" s="13" customFormat="1" x14ac:dyDescent="0.2">
      <c r="A82" s="5"/>
      <c r="B82" s="6"/>
      <c r="I82" s="14"/>
      <c r="S82" s="14"/>
      <c r="AA82" s="25"/>
      <c r="AH82" s="12"/>
    </row>
    <row r="83" spans="1:34" x14ac:dyDescent="0.2">
      <c r="B83" s="6"/>
    </row>
    <row r="84" spans="1:34" x14ac:dyDescent="0.2">
      <c r="B84" s="6"/>
      <c r="M84" s="5"/>
    </row>
    <row r="85" spans="1:34" x14ac:dyDescent="0.2">
      <c r="B85" s="6"/>
    </row>
    <row r="88" spans="1:34" x14ac:dyDescent="0.2">
      <c r="Z88" s="26"/>
      <c r="AA88"/>
      <c r="AG88" s="12"/>
      <c r="AH88"/>
    </row>
    <row r="89" spans="1:34" x14ac:dyDescent="0.2">
      <c r="Z89" s="26"/>
      <c r="AA89"/>
      <c r="AG89" s="12"/>
      <c r="AH89"/>
    </row>
    <row r="90" spans="1:34" x14ac:dyDescent="0.2">
      <c r="Z90" s="26"/>
      <c r="AA90"/>
      <c r="AG90" s="12"/>
      <c r="AH9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8"/>
  <sheetViews>
    <sheetView tabSelected="1" workbookViewId="0">
      <pane xSplit="2" ySplit="1" topLeftCell="C21" activePane="bottomRight" state="frozen"/>
      <selection pane="topRight" activeCell="C1" sqref="C1"/>
      <selection pane="bottomLeft" activeCell="A3" sqref="A3"/>
      <selection pane="bottomRight" activeCell="A48" sqref="A48"/>
    </sheetView>
  </sheetViews>
  <sheetFormatPr baseColWidth="10" defaultColWidth="8.83203125" defaultRowHeight="15" x14ac:dyDescent="0.2"/>
  <cols>
    <col min="1" max="1" width="23.83203125" style="5" bestFit="1" customWidth="1"/>
    <col min="2" max="2" width="45.5" style="5" customWidth="1"/>
    <col min="3" max="23" width="8.83203125" style="5"/>
    <col min="24" max="24" width="8.83203125" style="22"/>
    <col min="25" max="32" width="8.83203125" style="5"/>
    <col min="33" max="33" width="8.83203125" style="12"/>
    <col min="34" max="16384" width="8.83203125" style="5"/>
  </cols>
  <sheetData>
    <row r="1" spans="1:33" ht="16" thickBot="1" x14ac:dyDescent="0.25">
      <c r="A1" s="32" t="s">
        <v>32</v>
      </c>
      <c r="B1" s="32" t="s">
        <v>33</v>
      </c>
      <c r="C1" s="33">
        <v>42522</v>
      </c>
      <c r="D1" s="33">
        <v>42523</v>
      </c>
      <c r="E1" s="33">
        <v>42524</v>
      </c>
      <c r="F1" s="33">
        <v>42525</v>
      </c>
      <c r="G1" s="33">
        <v>42526</v>
      </c>
      <c r="H1" s="33">
        <v>42527</v>
      </c>
      <c r="I1" s="33">
        <v>42528</v>
      </c>
      <c r="J1" s="33">
        <v>42529</v>
      </c>
      <c r="K1" s="33">
        <v>42530</v>
      </c>
      <c r="L1" s="33">
        <v>42531</v>
      </c>
      <c r="M1" s="33">
        <v>42532</v>
      </c>
      <c r="N1" s="33">
        <v>42533</v>
      </c>
      <c r="O1" s="33">
        <v>42534</v>
      </c>
      <c r="P1" s="33">
        <v>42535</v>
      </c>
      <c r="Q1" s="33">
        <v>42536</v>
      </c>
      <c r="R1" s="33">
        <v>42537</v>
      </c>
      <c r="S1" s="33">
        <v>42538</v>
      </c>
      <c r="T1" s="33">
        <v>42539</v>
      </c>
      <c r="U1" s="33">
        <v>42540</v>
      </c>
      <c r="V1" s="33">
        <v>42541</v>
      </c>
      <c r="W1" s="33">
        <v>42542</v>
      </c>
      <c r="X1" s="33">
        <v>42543</v>
      </c>
      <c r="Y1" s="33">
        <v>42544</v>
      </c>
      <c r="Z1" s="33">
        <v>42545</v>
      </c>
      <c r="AA1" s="33">
        <v>42546</v>
      </c>
      <c r="AB1" s="33">
        <v>42547</v>
      </c>
      <c r="AC1" s="33">
        <v>42548</v>
      </c>
      <c r="AD1" s="33">
        <v>42549</v>
      </c>
      <c r="AE1" s="33">
        <v>42550</v>
      </c>
      <c r="AF1" s="33">
        <v>42551</v>
      </c>
      <c r="AG1" s="27" t="s">
        <v>39</v>
      </c>
    </row>
    <row r="2" spans="1:33" x14ac:dyDescent="0.2">
      <c r="A2" s="6" t="s">
        <v>1</v>
      </c>
      <c r="B2" s="6" t="s">
        <v>2</v>
      </c>
      <c r="C2" s="4">
        <v>6</v>
      </c>
      <c r="D2" s="4">
        <v>5</v>
      </c>
      <c r="E2" s="4">
        <v>6</v>
      </c>
      <c r="F2" s="4">
        <v>10</v>
      </c>
      <c r="G2" s="4"/>
      <c r="H2" s="4"/>
      <c r="I2" s="4">
        <v>1</v>
      </c>
      <c r="J2" s="4">
        <v>1</v>
      </c>
      <c r="N2" s="4"/>
      <c r="O2" s="4"/>
      <c r="P2" s="4" t="s">
        <v>0</v>
      </c>
      <c r="Q2" s="4">
        <v>1</v>
      </c>
      <c r="R2" s="4">
        <v>7</v>
      </c>
      <c r="S2" s="4">
        <v>2</v>
      </c>
      <c r="T2" s="4">
        <v>4</v>
      </c>
      <c r="U2" s="4"/>
      <c r="V2" s="4"/>
      <c r="W2" s="4">
        <v>2</v>
      </c>
      <c r="X2" s="10">
        <v>3</v>
      </c>
      <c r="Y2" s="4">
        <v>5</v>
      </c>
      <c r="Z2" s="4"/>
      <c r="AA2" s="4">
        <v>8</v>
      </c>
      <c r="AB2" s="4"/>
      <c r="AC2" s="4"/>
      <c r="AD2" s="4">
        <v>6</v>
      </c>
      <c r="AE2" s="4">
        <v>4</v>
      </c>
      <c r="AF2" s="4">
        <v>2</v>
      </c>
      <c r="AG2" s="12">
        <f t="shared" ref="AG2:AG15" si="0">SUM(C2:AF2)</f>
        <v>73</v>
      </c>
    </row>
    <row r="3" spans="1:33" x14ac:dyDescent="0.2">
      <c r="A3" s="6" t="s">
        <v>1</v>
      </c>
      <c r="B3" s="6" t="s">
        <v>3</v>
      </c>
      <c r="C3" s="4">
        <v>2</v>
      </c>
      <c r="D3" s="4">
        <v>6</v>
      </c>
      <c r="E3" s="4">
        <v>6</v>
      </c>
      <c r="F3" s="4">
        <v>5</v>
      </c>
      <c r="G3" s="4"/>
      <c r="H3" s="4"/>
      <c r="I3" s="4" t="s">
        <v>0</v>
      </c>
      <c r="J3" s="4">
        <v>3</v>
      </c>
      <c r="N3" s="4"/>
      <c r="O3" s="4"/>
      <c r="P3" s="4"/>
      <c r="Q3" s="4"/>
      <c r="R3" s="4">
        <v>5</v>
      </c>
      <c r="S3" s="4">
        <v>2</v>
      </c>
      <c r="T3" s="5">
        <v>6</v>
      </c>
      <c r="U3" s="4"/>
      <c r="V3" s="4"/>
      <c r="W3" s="4">
        <v>2</v>
      </c>
      <c r="X3" s="10">
        <v>5</v>
      </c>
      <c r="Y3" s="4">
        <v>11</v>
      </c>
      <c r="Z3" s="4"/>
      <c r="AA3" s="4">
        <v>4</v>
      </c>
      <c r="AB3" s="4"/>
      <c r="AC3" s="4"/>
      <c r="AD3" s="4">
        <v>5</v>
      </c>
      <c r="AE3" s="4">
        <v>4</v>
      </c>
      <c r="AF3" s="4">
        <v>4</v>
      </c>
      <c r="AG3" s="12">
        <f t="shared" si="0"/>
        <v>70</v>
      </c>
    </row>
    <row r="4" spans="1:33" x14ac:dyDescent="0.2">
      <c r="A4" s="6" t="s">
        <v>1</v>
      </c>
      <c r="B4" s="6" t="s">
        <v>4</v>
      </c>
      <c r="C4" s="4">
        <v>38</v>
      </c>
      <c r="D4" s="4">
        <v>22</v>
      </c>
      <c r="E4" s="4">
        <v>11</v>
      </c>
      <c r="F4" s="4">
        <v>25</v>
      </c>
      <c r="G4" s="4"/>
      <c r="H4" s="4"/>
      <c r="I4" s="4">
        <v>15</v>
      </c>
      <c r="J4" s="4">
        <v>7</v>
      </c>
      <c r="K4" s="4" t="s">
        <v>0</v>
      </c>
      <c r="L4" s="4" t="s">
        <v>0</v>
      </c>
      <c r="M4" s="4" t="s">
        <v>0</v>
      </c>
      <c r="N4" s="4"/>
      <c r="O4" s="4"/>
      <c r="P4" s="4">
        <v>6</v>
      </c>
      <c r="Q4" s="4">
        <v>8</v>
      </c>
      <c r="R4" s="4">
        <v>14</v>
      </c>
      <c r="S4" s="4">
        <v>11</v>
      </c>
      <c r="T4" s="4">
        <v>20</v>
      </c>
      <c r="U4" s="4"/>
      <c r="V4" s="4"/>
      <c r="W4" s="4">
        <v>17</v>
      </c>
      <c r="X4" s="10">
        <v>7</v>
      </c>
      <c r="Y4" s="4">
        <v>6</v>
      </c>
      <c r="Z4" s="4">
        <v>15</v>
      </c>
      <c r="AA4" s="4">
        <v>24</v>
      </c>
      <c r="AB4" s="4"/>
      <c r="AC4" s="4"/>
      <c r="AD4" s="4">
        <v>25</v>
      </c>
      <c r="AE4" s="4">
        <v>15</v>
      </c>
      <c r="AF4" s="4">
        <v>12</v>
      </c>
      <c r="AG4" s="12">
        <f t="shared" si="0"/>
        <v>298</v>
      </c>
    </row>
    <row r="5" spans="1:33" x14ac:dyDescent="0.2">
      <c r="A5" s="6" t="s">
        <v>1</v>
      </c>
      <c r="B5" s="6" t="s">
        <v>5</v>
      </c>
      <c r="C5" s="4">
        <v>10</v>
      </c>
      <c r="D5" s="4">
        <v>14</v>
      </c>
      <c r="E5" s="4">
        <v>7</v>
      </c>
      <c r="F5" s="4">
        <v>4</v>
      </c>
      <c r="G5" s="4"/>
      <c r="H5" s="4"/>
      <c r="I5" s="4">
        <v>8</v>
      </c>
      <c r="J5" s="4">
        <v>2</v>
      </c>
      <c r="K5" s="4" t="s">
        <v>0</v>
      </c>
      <c r="L5" s="4" t="s">
        <v>0</v>
      </c>
      <c r="M5" s="4" t="s">
        <v>0</v>
      </c>
      <c r="N5" s="4"/>
      <c r="O5" s="4"/>
      <c r="P5" s="4">
        <v>5</v>
      </c>
      <c r="Q5" s="4">
        <v>5</v>
      </c>
      <c r="R5" s="4">
        <v>2</v>
      </c>
      <c r="S5" s="4">
        <v>7</v>
      </c>
      <c r="T5" s="4">
        <v>3</v>
      </c>
      <c r="U5" s="4"/>
      <c r="V5" s="4"/>
      <c r="W5" s="4">
        <v>10</v>
      </c>
      <c r="X5" s="10">
        <v>6</v>
      </c>
      <c r="Y5" s="4">
        <v>1</v>
      </c>
      <c r="Z5" s="4">
        <v>9</v>
      </c>
      <c r="AA5" s="4">
        <v>4</v>
      </c>
      <c r="AB5" s="4"/>
      <c r="AC5" s="4"/>
      <c r="AD5" s="4">
        <v>7</v>
      </c>
      <c r="AE5" s="4">
        <v>5</v>
      </c>
      <c r="AF5" s="4">
        <v>8</v>
      </c>
      <c r="AG5" s="12">
        <f t="shared" si="0"/>
        <v>117</v>
      </c>
    </row>
    <row r="6" spans="1:33" x14ac:dyDescent="0.2">
      <c r="A6" s="6" t="s">
        <v>1</v>
      </c>
      <c r="B6" s="6" t="s">
        <v>6</v>
      </c>
      <c r="C6" s="4">
        <v>17</v>
      </c>
      <c r="D6" s="4">
        <v>15</v>
      </c>
      <c r="E6" s="4">
        <v>13</v>
      </c>
      <c r="F6" s="4">
        <v>11</v>
      </c>
      <c r="G6" s="4"/>
      <c r="H6" s="4"/>
      <c r="I6" s="4">
        <v>15</v>
      </c>
      <c r="J6" s="4">
        <v>2</v>
      </c>
      <c r="K6" s="4" t="s">
        <v>0</v>
      </c>
      <c r="L6" s="4" t="s">
        <v>0</v>
      </c>
      <c r="M6" s="4" t="s">
        <v>0</v>
      </c>
      <c r="N6" s="4"/>
      <c r="O6" s="4"/>
      <c r="P6" s="4">
        <v>12</v>
      </c>
      <c r="Q6" s="4">
        <v>10</v>
      </c>
      <c r="R6" s="4">
        <v>18</v>
      </c>
      <c r="S6" s="4">
        <v>6</v>
      </c>
      <c r="T6" s="4">
        <v>17</v>
      </c>
      <c r="U6" s="4"/>
      <c r="V6" s="4"/>
      <c r="W6" s="4">
        <v>11</v>
      </c>
      <c r="X6" s="10">
        <v>7</v>
      </c>
      <c r="Y6" s="4">
        <v>12</v>
      </c>
      <c r="Z6" s="4">
        <v>13</v>
      </c>
      <c r="AA6" s="4">
        <v>14</v>
      </c>
      <c r="AB6" s="4"/>
      <c r="AC6" s="4"/>
      <c r="AD6" s="4">
        <v>17</v>
      </c>
      <c r="AE6" s="4">
        <v>26</v>
      </c>
      <c r="AF6" s="4">
        <v>9</v>
      </c>
      <c r="AG6" s="12">
        <f t="shared" si="0"/>
        <v>245</v>
      </c>
    </row>
    <row r="7" spans="1:33" x14ac:dyDescent="0.2">
      <c r="A7" s="6" t="s">
        <v>1</v>
      </c>
      <c r="B7" s="6" t="s">
        <v>7</v>
      </c>
      <c r="C7" s="4">
        <v>6</v>
      </c>
      <c r="D7" s="4">
        <v>4</v>
      </c>
      <c r="E7" s="4">
        <v>2</v>
      </c>
      <c r="F7" s="4">
        <v>4</v>
      </c>
      <c r="G7" s="4"/>
      <c r="H7" s="4"/>
      <c r="I7" s="4">
        <v>1</v>
      </c>
      <c r="J7" s="4"/>
      <c r="K7" s="4" t="s">
        <v>0</v>
      </c>
      <c r="L7" s="4" t="s">
        <v>0</v>
      </c>
      <c r="M7" s="4" t="s">
        <v>0</v>
      </c>
      <c r="N7" s="4"/>
      <c r="O7" s="4"/>
      <c r="P7" s="4">
        <v>1</v>
      </c>
      <c r="Q7" s="4">
        <v>2</v>
      </c>
      <c r="R7" s="4">
        <v>3</v>
      </c>
      <c r="S7" s="4" t="s">
        <v>0</v>
      </c>
      <c r="T7" s="4">
        <v>7</v>
      </c>
      <c r="U7" s="4"/>
      <c r="V7" s="4"/>
      <c r="W7" s="4">
        <v>6</v>
      </c>
      <c r="X7" s="10">
        <v>1</v>
      </c>
      <c r="Y7" s="4">
        <v>1</v>
      </c>
      <c r="Z7" s="4"/>
      <c r="AA7" s="4">
        <v>8</v>
      </c>
      <c r="AB7" s="4"/>
      <c r="AC7" s="4"/>
      <c r="AD7" s="4"/>
      <c r="AE7" s="4">
        <v>3</v>
      </c>
      <c r="AF7" s="4"/>
      <c r="AG7" s="12">
        <f t="shared" si="0"/>
        <v>49</v>
      </c>
    </row>
    <row r="8" spans="1:33" x14ac:dyDescent="0.2">
      <c r="A8" s="6" t="s">
        <v>1</v>
      </c>
      <c r="B8" s="6" t="s">
        <v>8</v>
      </c>
      <c r="C8" s="4" t="s">
        <v>0</v>
      </c>
      <c r="D8" s="4">
        <v>1</v>
      </c>
      <c r="E8" s="4"/>
      <c r="F8" s="4"/>
      <c r="G8" s="4"/>
      <c r="H8" s="4"/>
      <c r="I8" s="4">
        <v>3</v>
      </c>
      <c r="J8" s="4" t="s">
        <v>0</v>
      </c>
      <c r="K8" s="4"/>
      <c r="L8" s="4"/>
      <c r="M8" s="4" t="s">
        <v>0</v>
      </c>
      <c r="N8" s="4"/>
      <c r="O8" s="4"/>
      <c r="P8" s="4">
        <v>3</v>
      </c>
      <c r="Q8" s="4">
        <v>2</v>
      </c>
      <c r="R8" s="4">
        <v>8</v>
      </c>
      <c r="S8" s="4">
        <v>1</v>
      </c>
      <c r="T8" s="5">
        <v>4</v>
      </c>
      <c r="U8" s="4"/>
      <c r="V8" s="4"/>
      <c r="W8" s="4">
        <v>7</v>
      </c>
      <c r="X8" s="10">
        <v>3</v>
      </c>
      <c r="Y8" s="4"/>
      <c r="Z8" s="4"/>
      <c r="AA8" s="4">
        <v>1</v>
      </c>
      <c r="AB8" s="4"/>
      <c r="AC8" s="4"/>
      <c r="AD8" s="4"/>
      <c r="AE8" s="4">
        <v>6</v>
      </c>
      <c r="AF8" s="4">
        <v>1</v>
      </c>
      <c r="AG8" s="12">
        <f t="shared" si="0"/>
        <v>40</v>
      </c>
    </row>
    <row r="9" spans="1:33" x14ac:dyDescent="0.2">
      <c r="A9" s="6" t="s">
        <v>1</v>
      </c>
      <c r="B9" s="6" t="s">
        <v>9</v>
      </c>
      <c r="C9" s="4" t="s">
        <v>0</v>
      </c>
      <c r="D9" s="4">
        <v>2</v>
      </c>
      <c r="E9" s="4"/>
      <c r="F9" s="4"/>
      <c r="G9" s="4"/>
      <c r="H9" s="4"/>
      <c r="I9" s="4">
        <v>4</v>
      </c>
      <c r="J9" s="4" t="s">
        <v>0</v>
      </c>
      <c r="K9" s="4"/>
      <c r="L9" s="4"/>
      <c r="M9" s="4" t="s">
        <v>0</v>
      </c>
      <c r="N9" s="4"/>
      <c r="O9" s="4"/>
      <c r="P9" s="4">
        <v>2</v>
      </c>
      <c r="Q9" s="4">
        <v>2</v>
      </c>
      <c r="R9" s="4">
        <v>2</v>
      </c>
      <c r="S9" s="4">
        <v>2</v>
      </c>
      <c r="T9" s="5">
        <v>4</v>
      </c>
      <c r="U9" s="4"/>
      <c r="V9" s="4"/>
      <c r="W9" s="4">
        <v>13</v>
      </c>
      <c r="X9" s="10">
        <v>4</v>
      </c>
      <c r="Y9" s="4"/>
      <c r="Z9" s="4"/>
      <c r="AA9" s="4">
        <v>3</v>
      </c>
      <c r="AB9" s="4"/>
      <c r="AC9" s="4"/>
      <c r="AD9" s="4"/>
      <c r="AE9" s="4">
        <v>12</v>
      </c>
      <c r="AF9" s="4">
        <v>2</v>
      </c>
      <c r="AG9" s="12">
        <f t="shared" si="0"/>
        <v>52</v>
      </c>
    </row>
    <row r="10" spans="1:33" x14ac:dyDescent="0.2">
      <c r="A10" s="6" t="s">
        <v>1</v>
      </c>
      <c r="B10" s="6" t="s">
        <v>10</v>
      </c>
      <c r="C10" s="4">
        <v>7</v>
      </c>
      <c r="D10" s="4">
        <v>3</v>
      </c>
      <c r="E10" s="4">
        <v>1</v>
      </c>
      <c r="F10" s="4">
        <v>1</v>
      </c>
      <c r="G10" s="4"/>
      <c r="H10" s="4"/>
      <c r="I10" s="4" t="s">
        <v>0</v>
      </c>
      <c r="J10" s="4"/>
      <c r="K10" s="4" t="s">
        <v>0</v>
      </c>
      <c r="L10" s="4"/>
      <c r="M10" s="4" t="s">
        <v>0</v>
      </c>
      <c r="N10" s="4"/>
      <c r="O10" s="4"/>
      <c r="P10" s="4">
        <v>6</v>
      </c>
      <c r="Q10" s="4">
        <v>1</v>
      </c>
      <c r="R10" s="4">
        <v>3</v>
      </c>
      <c r="S10" s="4">
        <v>1</v>
      </c>
      <c r="T10" s="4"/>
      <c r="U10" s="4"/>
      <c r="V10" s="4"/>
      <c r="W10" s="4">
        <v>5</v>
      </c>
      <c r="X10" s="10"/>
      <c r="Y10" s="4">
        <v>2</v>
      </c>
      <c r="Z10" s="4"/>
      <c r="AA10" s="4">
        <v>6</v>
      </c>
      <c r="AB10" s="4"/>
      <c r="AC10" s="4"/>
      <c r="AD10" s="4"/>
      <c r="AE10" s="4">
        <v>1</v>
      </c>
      <c r="AF10" s="4"/>
      <c r="AG10" s="12">
        <f t="shared" si="0"/>
        <v>37</v>
      </c>
    </row>
    <row r="11" spans="1:33" x14ac:dyDescent="0.2">
      <c r="A11" s="6" t="s">
        <v>1</v>
      </c>
      <c r="B11" s="6" t="s">
        <v>11</v>
      </c>
      <c r="C11" s="4">
        <v>19</v>
      </c>
      <c r="D11" s="4">
        <v>5</v>
      </c>
      <c r="E11" s="4">
        <v>5</v>
      </c>
      <c r="F11" s="4">
        <v>11</v>
      </c>
      <c r="G11" s="4"/>
      <c r="H11" s="4"/>
      <c r="I11" s="4">
        <v>5</v>
      </c>
      <c r="J11" s="4">
        <v>9</v>
      </c>
      <c r="K11" s="4" t="s">
        <v>0</v>
      </c>
      <c r="L11" s="4" t="s">
        <v>0</v>
      </c>
      <c r="M11" s="4" t="s">
        <v>0</v>
      </c>
      <c r="N11" s="4"/>
      <c r="O11" s="4"/>
      <c r="P11" s="4">
        <v>7</v>
      </c>
      <c r="Q11" s="4">
        <v>3</v>
      </c>
      <c r="R11" s="4">
        <v>10</v>
      </c>
      <c r="S11" s="4">
        <v>6</v>
      </c>
      <c r="T11" s="4">
        <v>11</v>
      </c>
      <c r="U11" s="4"/>
      <c r="V11" s="4"/>
      <c r="W11" s="4">
        <v>13</v>
      </c>
      <c r="X11" s="10">
        <v>6</v>
      </c>
      <c r="Y11" s="4">
        <v>2</v>
      </c>
      <c r="Z11" s="4">
        <v>6</v>
      </c>
      <c r="AA11" s="4">
        <v>8</v>
      </c>
      <c r="AB11" s="4"/>
      <c r="AC11" s="4"/>
      <c r="AD11" s="4">
        <v>7</v>
      </c>
      <c r="AE11" s="4">
        <v>6</v>
      </c>
      <c r="AF11" s="4">
        <v>6</v>
      </c>
      <c r="AG11" s="12">
        <f t="shared" si="0"/>
        <v>145</v>
      </c>
    </row>
    <row r="12" spans="1:33" x14ac:dyDescent="0.2">
      <c r="A12" s="6" t="s">
        <v>1</v>
      </c>
      <c r="B12" s="6" t="s">
        <v>12</v>
      </c>
      <c r="C12" s="4">
        <v>2</v>
      </c>
      <c r="D12" s="4" t="s">
        <v>0</v>
      </c>
      <c r="E12" s="4"/>
      <c r="F12" s="4">
        <v>6</v>
      </c>
      <c r="G12" s="4"/>
      <c r="H12" s="4"/>
      <c r="I12" s="4">
        <v>5</v>
      </c>
      <c r="J12" s="4">
        <v>1</v>
      </c>
      <c r="K12" s="4"/>
      <c r="L12" s="4" t="s">
        <v>0</v>
      </c>
      <c r="M12" s="4" t="s">
        <v>0</v>
      </c>
      <c r="N12" s="4"/>
      <c r="O12" s="4"/>
      <c r="P12" s="4"/>
      <c r="Q12" s="4">
        <v>3</v>
      </c>
      <c r="R12" s="4">
        <v>1</v>
      </c>
      <c r="S12" s="4" t="s">
        <v>0</v>
      </c>
      <c r="U12" s="4"/>
      <c r="V12" s="4"/>
      <c r="W12" s="4">
        <v>2</v>
      </c>
      <c r="X12" s="10">
        <v>2</v>
      </c>
      <c r="Y12" s="4"/>
      <c r="Z12" s="4"/>
      <c r="AA12" s="4"/>
      <c r="AB12" s="4"/>
      <c r="AC12" s="4"/>
      <c r="AD12" s="4">
        <v>1</v>
      </c>
      <c r="AE12" s="4">
        <v>4</v>
      </c>
      <c r="AF12" s="4"/>
      <c r="AG12" s="12">
        <f t="shared" si="0"/>
        <v>27</v>
      </c>
    </row>
    <row r="13" spans="1:33" x14ac:dyDescent="0.2">
      <c r="A13" s="6" t="s">
        <v>1</v>
      </c>
      <c r="B13" s="6" t="s">
        <v>13</v>
      </c>
      <c r="C13" s="4" t="s">
        <v>0</v>
      </c>
      <c r="D13" s="4" t="s">
        <v>0</v>
      </c>
      <c r="E13" s="4"/>
      <c r="F13" s="4"/>
      <c r="G13" s="4"/>
      <c r="H13" s="4"/>
      <c r="I13" s="4" t="s"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U13" s="4"/>
      <c r="V13" s="4"/>
      <c r="W13" s="4"/>
      <c r="X13" s="10"/>
      <c r="Y13" s="4"/>
      <c r="Z13" s="4"/>
      <c r="AA13" s="4"/>
      <c r="AB13" s="4"/>
      <c r="AC13" s="4"/>
      <c r="AD13" s="4"/>
      <c r="AE13" s="4"/>
      <c r="AF13" s="4"/>
      <c r="AG13" s="12">
        <f t="shared" si="0"/>
        <v>0</v>
      </c>
    </row>
    <row r="14" spans="1:33" x14ac:dyDescent="0.2">
      <c r="A14" s="6" t="s">
        <v>1</v>
      </c>
      <c r="B14" s="6" t="s">
        <v>14</v>
      </c>
      <c r="C14" s="4" t="s">
        <v>0</v>
      </c>
      <c r="D14" s="4" t="s">
        <v>0</v>
      </c>
      <c r="E14" s="4"/>
      <c r="F14" s="4"/>
      <c r="G14" s="4"/>
      <c r="H14" s="4"/>
      <c r="I14" s="5" t="s">
        <v>0</v>
      </c>
      <c r="J14" s="4"/>
      <c r="K14" s="4"/>
      <c r="L14" s="4" t="s">
        <v>0</v>
      </c>
      <c r="M14" s="4"/>
      <c r="N14" s="4"/>
      <c r="O14" s="4"/>
      <c r="P14" s="4"/>
      <c r="Q14" s="4"/>
      <c r="R14" s="4"/>
      <c r="S14" s="4"/>
      <c r="U14" s="4"/>
      <c r="V14" s="4"/>
      <c r="W14" s="4"/>
      <c r="X14" s="10"/>
      <c r="Y14" s="4"/>
      <c r="Z14" s="4"/>
      <c r="AA14" s="4"/>
      <c r="AB14" s="4"/>
      <c r="AC14" s="4"/>
      <c r="AD14" s="4"/>
      <c r="AE14" s="4"/>
      <c r="AF14" s="4"/>
      <c r="AG14" s="12">
        <f t="shared" si="0"/>
        <v>0</v>
      </c>
    </row>
    <row r="15" spans="1:33" x14ac:dyDescent="0.2">
      <c r="A15" s="31" t="s">
        <v>1</v>
      </c>
      <c r="B15" s="9" t="s">
        <v>15</v>
      </c>
      <c r="C15" s="5">
        <f>SUM(C2:C14 )</f>
        <v>107</v>
      </c>
      <c r="D15" s="5">
        <f>SUM(D2:D14)</f>
        <v>77</v>
      </c>
      <c r="E15" s="5">
        <f>SUM(E2:E14)</f>
        <v>51</v>
      </c>
      <c r="F15" s="5">
        <f t="shared" ref="F15:AF15" si="1">SUM(F2:F14)</f>
        <v>77</v>
      </c>
      <c r="G15" s="5">
        <f t="shared" si="1"/>
        <v>0</v>
      </c>
      <c r="H15" s="5">
        <f t="shared" si="1"/>
        <v>0</v>
      </c>
      <c r="I15" s="5">
        <f>SUM(I2:I14)</f>
        <v>57</v>
      </c>
      <c r="J15" s="5">
        <f t="shared" si="1"/>
        <v>25</v>
      </c>
      <c r="K15" s="5">
        <f t="shared" si="1"/>
        <v>0</v>
      </c>
      <c r="L15" s="5">
        <f t="shared" si="1"/>
        <v>0</v>
      </c>
      <c r="M15" s="5">
        <f t="shared" si="1"/>
        <v>0</v>
      </c>
      <c r="N15" s="5">
        <f t="shared" si="1"/>
        <v>0</v>
      </c>
      <c r="O15" s="5">
        <f t="shared" si="1"/>
        <v>0</v>
      </c>
      <c r="P15" s="5">
        <f t="shared" si="1"/>
        <v>42</v>
      </c>
      <c r="Q15" s="5">
        <f t="shared" si="1"/>
        <v>37</v>
      </c>
      <c r="R15" s="5">
        <f t="shared" si="1"/>
        <v>73</v>
      </c>
      <c r="S15" s="5">
        <f t="shared" si="1"/>
        <v>38</v>
      </c>
      <c r="T15" s="5">
        <f t="shared" si="1"/>
        <v>76</v>
      </c>
      <c r="U15" s="5">
        <f t="shared" si="1"/>
        <v>0</v>
      </c>
      <c r="V15" s="5">
        <f t="shared" si="1"/>
        <v>0</v>
      </c>
      <c r="W15" s="5">
        <f t="shared" si="1"/>
        <v>88</v>
      </c>
      <c r="X15" s="22">
        <f t="shared" si="1"/>
        <v>44</v>
      </c>
      <c r="Y15" s="5">
        <f t="shared" si="1"/>
        <v>40</v>
      </c>
      <c r="Z15" s="5">
        <f t="shared" si="1"/>
        <v>43</v>
      </c>
      <c r="AA15" s="5">
        <f t="shared" si="1"/>
        <v>80</v>
      </c>
      <c r="AB15" s="5">
        <f t="shared" si="1"/>
        <v>0</v>
      </c>
      <c r="AC15" s="5">
        <f t="shared" si="1"/>
        <v>0</v>
      </c>
      <c r="AD15" s="5">
        <f t="shared" si="1"/>
        <v>68</v>
      </c>
      <c r="AE15" s="5">
        <f t="shared" si="1"/>
        <v>86</v>
      </c>
      <c r="AF15" s="5">
        <f t="shared" si="1"/>
        <v>44</v>
      </c>
      <c r="AG15" s="12">
        <f t="shared" si="0"/>
        <v>1153</v>
      </c>
    </row>
    <row r="16" spans="1:33" x14ac:dyDescent="0.2">
      <c r="A16" s="31"/>
      <c r="B16" s="9"/>
    </row>
    <row r="17" spans="1:33" x14ac:dyDescent="0.2">
      <c r="A17" s="6" t="s">
        <v>16</v>
      </c>
      <c r="B17" s="6" t="s">
        <v>37</v>
      </c>
      <c r="C17" s="4">
        <v>28</v>
      </c>
      <c r="D17" s="5">
        <v>110</v>
      </c>
      <c r="E17" s="5">
        <v>21</v>
      </c>
      <c r="F17" s="4">
        <v>35</v>
      </c>
      <c r="I17" s="5">
        <v>44</v>
      </c>
      <c r="J17" s="5">
        <v>42</v>
      </c>
      <c r="N17" s="4"/>
      <c r="P17" s="5">
        <v>27</v>
      </c>
      <c r="Q17" s="5">
        <v>29</v>
      </c>
      <c r="R17" s="5">
        <v>33</v>
      </c>
      <c r="S17" s="5">
        <v>40</v>
      </c>
      <c r="T17" s="5">
        <v>19</v>
      </c>
      <c r="W17" s="5">
        <v>64</v>
      </c>
      <c r="X17" s="22">
        <v>42</v>
      </c>
      <c r="Y17" s="4">
        <v>97</v>
      </c>
      <c r="Z17" s="5">
        <v>99</v>
      </c>
      <c r="AA17" s="5">
        <v>19</v>
      </c>
      <c r="AD17" s="5">
        <v>23</v>
      </c>
      <c r="AE17" s="5">
        <v>54</v>
      </c>
      <c r="AF17" s="5">
        <v>125</v>
      </c>
      <c r="AG17" s="12">
        <f t="shared" ref="AG17:AG38" si="2">SUM(C17:AF17)</f>
        <v>951</v>
      </c>
    </row>
    <row r="18" spans="1:33" x14ac:dyDescent="0.2">
      <c r="A18" s="5" t="s">
        <v>34</v>
      </c>
      <c r="B18" s="6" t="s">
        <v>17</v>
      </c>
      <c r="C18" s="4" t="s">
        <v>0</v>
      </c>
      <c r="D18" s="4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5" t="s">
        <v>0</v>
      </c>
      <c r="Y18" s="4"/>
      <c r="Z18" s="4"/>
      <c r="AG18" s="12">
        <f t="shared" si="2"/>
        <v>0</v>
      </c>
    </row>
    <row r="19" spans="1:33" x14ac:dyDescent="0.2">
      <c r="A19" s="5" t="s">
        <v>34</v>
      </c>
      <c r="B19" s="6" t="s">
        <v>18</v>
      </c>
      <c r="C19" s="4" t="s">
        <v>0</v>
      </c>
      <c r="D19" s="4">
        <v>0</v>
      </c>
      <c r="E19" s="4"/>
      <c r="F19" s="4"/>
      <c r="G19" s="4"/>
      <c r="H19" s="4"/>
      <c r="I19" s="4" t="s">
        <v>0</v>
      </c>
      <c r="J19" s="4" t="s">
        <v>0</v>
      </c>
      <c r="K19" s="4" t="s">
        <v>0</v>
      </c>
      <c r="L19" s="4" t="s">
        <v>0</v>
      </c>
      <c r="M19" s="4"/>
      <c r="N19" s="4"/>
      <c r="O19" s="4"/>
      <c r="P19" s="4" t="s">
        <v>0</v>
      </c>
      <c r="Q19" s="4" t="s">
        <v>0</v>
      </c>
      <c r="R19" s="4">
        <v>42</v>
      </c>
      <c r="S19" s="4">
        <v>12</v>
      </c>
      <c r="T19" s="4"/>
      <c r="U19" s="4"/>
      <c r="V19" s="4"/>
      <c r="W19" s="4">
        <v>26</v>
      </c>
      <c r="X19" s="10">
        <v>26</v>
      </c>
      <c r="Y19" s="4">
        <v>45</v>
      </c>
      <c r="Z19" s="5">
        <v>29</v>
      </c>
      <c r="AB19" s="4"/>
      <c r="AC19" s="4"/>
      <c r="AD19" s="4"/>
      <c r="AE19" s="4">
        <v>30</v>
      </c>
      <c r="AF19" s="4"/>
      <c r="AG19" s="12">
        <f t="shared" si="2"/>
        <v>210</v>
      </c>
    </row>
    <row r="20" spans="1:33" x14ac:dyDescent="0.2">
      <c r="A20" s="5" t="s">
        <v>34</v>
      </c>
      <c r="B20" s="6" t="s">
        <v>19</v>
      </c>
      <c r="C20" s="4" t="s">
        <v>0</v>
      </c>
      <c r="D20" s="4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10"/>
      <c r="Y20" s="4"/>
      <c r="Z20" s="4"/>
      <c r="AB20" s="4"/>
      <c r="AC20" s="4"/>
      <c r="AD20" s="4"/>
      <c r="AE20" s="4"/>
      <c r="AF20" s="4"/>
      <c r="AG20" s="12">
        <f t="shared" si="2"/>
        <v>0</v>
      </c>
    </row>
    <row r="21" spans="1:33" x14ac:dyDescent="0.2">
      <c r="A21" s="5" t="s">
        <v>34</v>
      </c>
      <c r="B21" s="6" t="s">
        <v>20</v>
      </c>
      <c r="C21" s="4" t="s">
        <v>0</v>
      </c>
      <c r="D21" s="4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10"/>
      <c r="Y21" s="4"/>
      <c r="Z21" s="4"/>
      <c r="AB21" s="4"/>
      <c r="AC21" s="4"/>
      <c r="AD21" s="4"/>
      <c r="AE21" s="4"/>
      <c r="AF21" s="4"/>
      <c r="AG21" s="12">
        <f t="shared" si="2"/>
        <v>0</v>
      </c>
    </row>
    <row r="22" spans="1:33" x14ac:dyDescent="0.2">
      <c r="A22" s="5" t="s">
        <v>34</v>
      </c>
      <c r="B22" s="6" t="s">
        <v>21</v>
      </c>
      <c r="C22" s="4" t="s">
        <v>0</v>
      </c>
      <c r="D22" s="4">
        <v>0</v>
      </c>
      <c r="E22" s="4"/>
      <c r="F22" s="4"/>
      <c r="G22" s="4"/>
      <c r="H22" s="4"/>
      <c r="I22" s="4" t="s">
        <v>0</v>
      </c>
      <c r="J22" s="4" t="s">
        <v>0</v>
      </c>
      <c r="K22" s="4" t="s">
        <v>0</v>
      </c>
      <c r="L22" s="4" t="s">
        <v>0</v>
      </c>
      <c r="M22" s="4"/>
      <c r="N22" s="4"/>
      <c r="O22" s="4"/>
      <c r="P22" s="4" t="s">
        <v>0</v>
      </c>
      <c r="Q22" s="4" t="s">
        <v>0</v>
      </c>
      <c r="R22" s="4">
        <v>8</v>
      </c>
      <c r="S22" s="4">
        <v>2</v>
      </c>
      <c r="T22" s="4"/>
      <c r="U22" s="4"/>
      <c r="V22" s="4"/>
      <c r="W22" s="5">
        <v>6</v>
      </c>
      <c r="X22" s="10">
        <v>2</v>
      </c>
      <c r="Y22" s="4">
        <v>8</v>
      </c>
      <c r="Z22" s="4">
        <v>5</v>
      </c>
      <c r="AB22" s="4"/>
      <c r="AC22" s="4"/>
      <c r="AD22" s="4"/>
      <c r="AE22" s="4">
        <v>5</v>
      </c>
      <c r="AF22" s="4"/>
      <c r="AG22" s="12">
        <f t="shared" si="2"/>
        <v>36</v>
      </c>
    </row>
    <row r="23" spans="1:33" x14ac:dyDescent="0.2">
      <c r="A23" s="6" t="s">
        <v>25</v>
      </c>
      <c r="B23" s="6" t="s">
        <v>23</v>
      </c>
      <c r="C23" s="4">
        <v>0</v>
      </c>
      <c r="D23" s="4" t="s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 t="s">
        <v>0</v>
      </c>
      <c r="S23" s="4"/>
      <c r="T23" s="4"/>
      <c r="U23" s="4"/>
      <c r="V23" s="4"/>
      <c r="W23" s="4"/>
      <c r="X23" s="10"/>
      <c r="Y23" s="4"/>
      <c r="Z23" s="4"/>
      <c r="AB23" s="4"/>
      <c r="AC23" s="4"/>
      <c r="AD23" s="4"/>
      <c r="AE23" s="4"/>
      <c r="AF23" s="4">
        <v>7</v>
      </c>
      <c r="AG23" s="12">
        <f t="shared" si="2"/>
        <v>7</v>
      </c>
    </row>
    <row r="24" spans="1:33" x14ac:dyDescent="0.2">
      <c r="A24" s="6" t="s">
        <v>25</v>
      </c>
      <c r="B24" s="6" t="s">
        <v>24</v>
      </c>
      <c r="C24" s="4">
        <v>0</v>
      </c>
      <c r="D24" s="4" t="s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10"/>
      <c r="Y24" s="4"/>
      <c r="Z24" s="4"/>
      <c r="AB24" s="4"/>
      <c r="AC24" s="4"/>
      <c r="AD24" s="4"/>
      <c r="AE24" s="4"/>
      <c r="AF24" s="4"/>
      <c r="AG24" s="12">
        <f t="shared" si="2"/>
        <v>0</v>
      </c>
    </row>
    <row r="25" spans="1:33" x14ac:dyDescent="0.2">
      <c r="A25" s="6" t="s">
        <v>35</v>
      </c>
      <c r="B25" s="6" t="s">
        <v>23</v>
      </c>
      <c r="C25" s="4">
        <v>0</v>
      </c>
      <c r="D25" s="4">
        <v>0</v>
      </c>
      <c r="E25" s="4"/>
      <c r="F25" s="4"/>
      <c r="G25" s="4"/>
      <c r="H25" s="4"/>
      <c r="I25" s="4"/>
      <c r="J25" s="10"/>
      <c r="K25" s="5">
        <v>995</v>
      </c>
      <c r="L25" s="5">
        <v>1088</v>
      </c>
      <c r="M25" s="5">
        <v>1096</v>
      </c>
      <c r="N25" s="4"/>
      <c r="O25" s="4"/>
      <c r="P25" s="4"/>
      <c r="Q25" s="4"/>
      <c r="R25" s="4">
        <v>15</v>
      </c>
      <c r="S25" s="4"/>
      <c r="T25" s="4"/>
      <c r="U25" s="4"/>
      <c r="V25" s="4"/>
      <c r="W25" s="4"/>
      <c r="X25" s="10"/>
      <c r="Y25" s="4" t="s">
        <v>0</v>
      </c>
      <c r="Z25" s="4"/>
      <c r="AB25" s="4"/>
      <c r="AC25" s="4"/>
      <c r="AD25" s="4"/>
      <c r="AE25" s="4"/>
      <c r="AF25" s="4"/>
      <c r="AG25" s="12">
        <f t="shared" si="2"/>
        <v>3194</v>
      </c>
    </row>
    <row r="26" spans="1:33" x14ac:dyDescent="0.2">
      <c r="A26" s="6" t="s">
        <v>35</v>
      </c>
      <c r="B26" s="6" t="s">
        <v>24</v>
      </c>
      <c r="C26" s="4">
        <v>0</v>
      </c>
      <c r="D26" s="4">
        <v>0</v>
      </c>
      <c r="E26" s="4"/>
      <c r="F26" s="4"/>
      <c r="G26" s="4"/>
      <c r="H26" s="4"/>
      <c r="I26" s="4"/>
      <c r="J26" s="10"/>
      <c r="K26" s="5">
        <v>945</v>
      </c>
      <c r="L26" s="5">
        <v>1348</v>
      </c>
      <c r="M26" s="5">
        <v>1253</v>
      </c>
      <c r="N26" s="4"/>
      <c r="O26" s="4"/>
      <c r="P26" s="4"/>
      <c r="Q26" s="4"/>
      <c r="R26" s="4" t="s">
        <v>0</v>
      </c>
      <c r="S26" s="4"/>
      <c r="T26" s="4"/>
      <c r="U26" s="4"/>
      <c r="V26" s="4"/>
      <c r="W26" s="4"/>
      <c r="X26" s="10"/>
      <c r="Y26" s="4" t="s">
        <v>0</v>
      </c>
      <c r="Z26" s="4"/>
      <c r="AB26" s="4"/>
      <c r="AC26" s="4"/>
      <c r="AD26" s="4"/>
      <c r="AE26" s="4"/>
      <c r="AF26" s="4"/>
      <c r="AG26" s="12">
        <f t="shared" si="2"/>
        <v>3546</v>
      </c>
    </row>
    <row r="27" spans="1:33" x14ac:dyDescent="0.2">
      <c r="A27" s="6" t="s">
        <v>26</v>
      </c>
      <c r="B27" s="6" t="s">
        <v>40</v>
      </c>
      <c r="V27" s="5">
        <v>37</v>
      </c>
      <c r="W27" s="5">
        <v>37</v>
      </c>
      <c r="X27" s="22">
        <v>37</v>
      </c>
      <c r="Y27" s="5">
        <v>38</v>
      </c>
      <c r="Z27" s="5">
        <v>38</v>
      </c>
      <c r="AC27" s="5">
        <v>21</v>
      </c>
      <c r="AD27" s="5">
        <v>21</v>
      </c>
      <c r="AE27" s="5">
        <v>19</v>
      </c>
      <c r="AF27" s="5">
        <v>18</v>
      </c>
      <c r="AG27" s="12">
        <f t="shared" si="2"/>
        <v>266</v>
      </c>
    </row>
    <row r="28" spans="1:33" x14ac:dyDescent="0.2">
      <c r="A28" s="6" t="s">
        <v>28</v>
      </c>
      <c r="B28" s="6" t="s">
        <v>23</v>
      </c>
      <c r="D28" s="5">
        <v>16</v>
      </c>
      <c r="E28" s="5">
        <v>8</v>
      </c>
      <c r="AG28" s="12">
        <f t="shared" si="2"/>
        <v>24</v>
      </c>
    </row>
    <row r="29" spans="1:33" x14ac:dyDescent="0.2">
      <c r="A29" s="6" t="s">
        <v>28</v>
      </c>
      <c r="B29" s="6" t="s">
        <v>24</v>
      </c>
      <c r="D29" s="5">
        <v>32</v>
      </c>
      <c r="E29" s="5">
        <v>30</v>
      </c>
      <c r="AG29" s="12">
        <f t="shared" si="2"/>
        <v>62</v>
      </c>
    </row>
    <row r="30" spans="1:33" x14ac:dyDescent="0.2">
      <c r="A30" s="6" t="s">
        <v>27</v>
      </c>
      <c r="B30" s="6" t="s">
        <v>23</v>
      </c>
      <c r="K30" s="5" t="s">
        <v>0</v>
      </c>
      <c r="L30" s="5" t="s">
        <v>0</v>
      </c>
      <c r="AG30" s="12">
        <f t="shared" si="2"/>
        <v>0</v>
      </c>
    </row>
    <row r="31" spans="1:33" x14ac:dyDescent="0.2">
      <c r="A31" s="6" t="s">
        <v>27</v>
      </c>
      <c r="B31" s="6" t="s">
        <v>24</v>
      </c>
      <c r="K31" s="5" t="s">
        <v>0</v>
      </c>
      <c r="L31" s="5" t="s">
        <v>0</v>
      </c>
      <c r="AG31" s="12">
        <f t="shared" si="2"/>
        <v>0</v>
      </c>
    </row>
    <row r="32" spans="1:33" x14ac:dyDescent="0.2">
      <c r="A32" s="6" t="s">
        <v>22</v>
      </c>
      <c r="B32" s="6" t="s">
        <v>23</v>
      </c>
      <c r="R32" s="5">
        <v>11</v>
      </c>
      <c r="AG32" s="12">
        <f t="shared" si="2"/>
        <v>11</v>
      </c>
    </row>
    <row r="33" spans="1:33" x14ac:dyDescent="0.2">
      <c r="A33" s="6" t="s">
        <v>22</v>
      </c>
      <c r="B33" s="6" t="s">
        <v>24</v>
      </c>
      <c r="R33" s="5">
        <v>17</v>
      </c>
      <c r="AG33" s="12">
        <f t="shared" si="2"/>
        <v>17</v>
      </c>
    </row>
    <row r="34" spans="1:33" x14ac:dyDescent="0.2">
      <c r="A34" s="6" t="s">
        <v>29</v>
      </c>
      <c r="B34" s="6" t="s">
        <v>23</v>
      </c>
      <c r="D34" s="5">
        <v>127</v>
      </c>
      <c r="K34" s="5" t="s">
        <v>0</v>
      </c>
      <c r="R34" s="5">
        <v>60</v>
      </c>
      <c r="Y34" s="5">
        <v>83</v>
      </c>
      <c r="AF34" s="5">
        <v>74</v>
      </c>
      <c r="AG34" s="12">
        <f t="shared" si="2"/>
        <v>344</v>
      </c>
    </row>
    <row r="35" spans="1:33" x14ac:dyDescent="0.2">
      <c r="A35" s="6" t="s">
        <v>29</v>
      </c>
      <c r="B35" s="6" t="s">
        <v>24</v>
      </c>
      <c r="D35" s="5">
        <v>50</v>
      </c>
      <c r="K35" s="5" t="s">
        <v>0</v>
      </c>
      <c r="R35" s="5">
        <v>38</v>
      </c>
      <c r="Y35" s="5">
        <v>63</v>
      </c>
      <c r="AF35" s="5">
        <v>74</v>
      </c>
      <c r="AG35" s="12">
        <f t="shared" si="2"/>
        <v>225</v>
      </c>
    </row>
    <row r="36" spans="1:33" x14ac:dyDescent="0.2">
      <c r="A36" s="6" t="s">
        <v>30</v>
      </c>
      <c r="B36" s="6" t="s">
        <v>23</v>
      </c>
      <c r="C36" s="5">
        <v>0</v>
      </c>
      <c r="D36" s="5">
        <v>0</v>
      </c>
      <c r="F36" s="5">
        <v>35</v>
      </c>
      <c r="M36" s="5" t="s">
        <v>0</v>
      </c>
      <c r="T36" s="5">
        <v>55</v>
      </c>
      <c r="AA36" s="5">
        <v>33</v>
      </c>
      <c r="AG36" s="12">
        <f t="shared" si="2"/>
        <v>123</v>
      </c>
    </row>
    <row r="37" spans="1:33" x14ac:dyDescent="0.2">
      <c r="A37" s="6" t="s">
        <v>30</v>
      </c>
      <c r="B37" s="6" t="s">
        <v>24</v>
      </c>
      <c r="C37" s="5">
        <v>0</v>
      </c>
      <c r="D37" s="5">
        <v>0</v>
      </c>
      <c r="F37" s="5">
        <v>21</v>
      </c>
      <c r="M37" s="5" t="s">
        <v>0</v>
      </c>
      <c r="T37" s="5">
        <v>32</v>
      </c>
      <c r="AA37" s="5">
        <v>23</v>
      </c>
      <c r="AG37" s="12">
        <f t="shared" si="2"/>
        <v>76</v>
      </c>
    </row>
    <row r="38" spans="1:33" x14ac:dyDescent="0.2">
      <c r="A38" s="6" t="s">
        <v>31</v>
      </c>
      <c r="B38" s="6" t="s">
        <v>36</v>
      </c>
      <c r="C38" s="5">
        <v>0</v>
      </c>
      <c r="D38" s="5" t="s">
        <v>0</v>
      </c>
      <c r="F38" s="5">
        <v>250</v>
      </c>
      <c r="T38" s="5">
        <v>250</v>
      </c>
      <c r="Z38" s="5">
        <v>250</v>
      </c>
      <c r="AA38" s="5">
        <v>250</v>
      </c>
      <c r="AF38" s="5">
        <v>50</v>
      </c>
      <c r="AG38" s="12">
        <f t="shared" si="2"/>
        <v>1050</v>
      </c>
    </row>
    <row r="39" spans="1:33" x14ac:dyDescent="0.2">
      <c r="A39" s="31" t="s">
        <v>39</v>
      </c>
      <c r="B39" s="31" t="s">
        <v>38</v>
      </c>
      <c r="C39" s="12">
        <f t="shared" ref="C39:AC39" si="3">SUM(C17:C38)+C15</f>
        <v>135</v>
      </c>
      <c r="D39" s="12">
        <f t="shared" si="3"/>
        <v>412</v>
      </c>
      <c r="E39" s="12">
        <f t="shared" si="3"/>
        <v>110</v>
      </c>
      <c r="F39" s="12">
        <f t="shared" si="3"/>
        <v>418</v>
      </c>
      <c r="G39" s="12">
        <f t="shared" si="3"/>
        <v>0</v>
      </c>
      <c r="H39" s="12">
        <f t="shared" si="3"/>
        <v>0</v>
      </c>
      <c r="I39" s="12">
        <f t="shared" si="3"/>
        <v>101</v>
      </c>
      <c r="J39" s="12">
        <f t="shared" si="3"/>
        <v>67</v>
      </c>
      <c r="K39" s="12">
        <f t="shared" si="3"/>
        <v>1940</v>
      </c>
      <c r="L39" s="12">
        <f t="shared" si="3"/>
        <v>2436</v>
      </c>
      <c r="M39" s="12">
        <f t="shared" si="3"/>
        <v>2349</v>
      </c>
      <c r="N39" s="12">
        <f t="shared" si="3"/>
        <v>0</v>
      </c>
      <c r="O39" s="12">
        <f t="shared" si="3"/>
        <v>0</v>
      </c>
      <c r="P39" s="12">
        <f t="shared" si="3"/>
        <v>69</v>
      </c>
      <c r="Q39" s="12">
        <f t="shared" si="3"/>
        <v>66</v>
      </c>
      <c r="R39" s="12">
        <f t="shared" si="3"/>
        <v>297</v>
      </c>
      <c r="S39" s="12">
        <f t="shared" si="3"/>
        <v>92</v>
      </c>
      <c r="T39" s="12">
        <f t="shared" si="3"/>
        <v>432</v>
      </c>
      <c r="U39" s="12">
        <f t="shared" si="3"/>
        <v>0</v>
      </c>
      <c r="V39" s="12">
        <f t="shared" si="3"/>
        <v>37</v>
      </c>
      <c r="W39" s="12">
        <f t="shared" si="3"/>
        <v>221</v>
      </c>
      <c r="X39" s="12">
        <f t="shared" si="3"/>
        <v>151</v>
      </c>
      <c r="Y39" s="12">
        <f t="shared" si="3"/>
        <v>374</v>
      </c>
      <c r="Z39" s="12">
        <f t="shared" si="3"/>
        <v>464</v>
      </c>
      <c r="AA39" s="12">
        <f t="shared" si="3"/>
        <v>405</v>
      </c>
      <c r="AB39" s="12">
        <f t="shared" si="3"/>
        <v>0</v>
      </c>
      <c r="AC39" s="12">
        <f t="shared" si="3"/>
        <v>21</v>
      </c>
      <c r="AD39" s="12">
        <f>SUM(AD17:AD38)+AD15</f>
        <v>112</v>
      </c>
      <c r="AE39" s="12">
        <f>SUM(AE17:AE38)+AE15</f>
        <v>194</v>
      </c>
      <c r="AF39" s="12">
        <f>SUM(AF17:AF38)+AF15</f>
        <v>392</v>
      </c>
      <c r="AG39" s="12">
        <f>SUM(AG17:AG38)+AG15</f>
        <v>11295</v>
      </c>
    </row>
    <row r="40" spans="1:33" s="14" customFormat="1" x14ac:dyDescent="0.2">
      <c r="A40" s="5"/>
      <c r="B40" s="6"/>
      <c r="X40" s="24"/>
      <c r="AG40" s="12"/>
    </row>
    <row r="41" spans="1:33" s="14" customFormat="1" x14ac:dyDescent="0.2">
      <c r="A41" s="5"/>
      <c r="B41" s="6"/>
      <c r="X41" s="24"/>
      <c r="AG41" s="12"/>
    </row>
    <row r="42" spans="1:33" s="14" customFormat="1" x14ac:dyDescent="0.2">
      <c r="A42" s="5"/>
      <c r="B42" s="6"/>
      <c r="X42" s="24"/>
      <c r="AG42" s="12"/>
    </row>
    <row r="43" spans="1:33" s="14" customFormat="1" x14ac:dyDescent="0.2">
      <c r="A43" s="5"/>
      <c r="B43" s="6"/>
      <c r="X43" s="24"/>
      <c r="AG43" s="12"/>
    </row>
    <row r="44" spans="1:33" s="14" customFormat="1" x14ac:dyDescent="0.2">
      <c r="A44" s="5"/>
      <c r="B44" s="6"/>
      <c r="X44" s="24"/>
      <c r="AG44" s="12"/>
    </row>
    <row r="45" spans="1:33" s="14" customFormat="1" x14ac:dyDescent="0.2">
      <c r="A45" s="5"/>
      <c r="B45" s="6"/>
      <c r="X45" s="24"/>
      <c r="AG45" s="12"/>
    </row>
    <row r="46" spans="1:33" s="14" customFormat="1" x14ac:dyDescent="0.2">
      <c r="A46" s="5"/>
      <c r="B46" s="6"/>
      <c r="X46" s="24"/>
      <c r="AG46" s="12"/>
    </row>
    <row r="47" spans="1:33" s="14" customFormat="1" x14ac:dyDescent="0.2">
      <c r="A47" s="5"/>
      <c r="B47" s="6"/>
      <c r="X47" s="24"/>
      <c r="AG47" s="12"/>
    </row>
    <row r="48" spans="1:33" s="14" customFormat="1" x14ac:dyDescent="0.2">
      <c r="A48" s="5"/>
      <c r="B48" s="6"/>
      <c r="X48" s="24"/>
      <c r="AG48" s="12"/>
    </row>
    <row r="49" spans="1:33" s="14" customFormat="1" x14ac:dyDescent="0.2">
      <c r="A49" s="5"/>
      <c r="B49" s="6"/>
      <c r="X49" s="24"/>
      <c r="AG49" s="12"/>
    </row>
    <row r="50" spans="1:33" s="14" customFormat="1" x14ac:dyDescent="0.2">
      <c r="A50" s="5"/>
      <c r="B50" s="6"/>
      <c r="X50" s="24"/>
      <c r="AG50" s="12"/>
    </row>
    <row r="51" spans="1:33" s="14" customFormat="1" x14ac:dyDescent="0.2">
      <c r="A51" s="5"/>
      <c r="B51" s="6"/>
      <c r="X51" s="24"/>
      <c r="AG51" s="12"/>
    </row>
    <row r="52" spans="1:33" s="14" customFormat="1" x14ac:dyDescent="0.2">
      <c r="A52" s="5"/>
      <c r="B52" s="6"/>
      <c r="X52" s="24"/>
      <c r="AG52" s="12"/>
    </row>
    <row r="53" spans="1:33" s="14" customFormat="1" x14ac:dyDescent="0.2">
      <c r="A53" s="5"/>
      <c r="B53" s="6"/>
      <c r="X53" s="24"/>
      <c r="AG53" s="12"/>
    </row>
    <row r="54" spans="1:33" s="14" customFormat="1" x14ac:dyDescent="0.2">
      <c r="A54" s="5"/>
      <c r="B54" s="6"/>
      <c r="X54" s="24"/>
      <c r="AG54" s="12"/>
    </row>
    <row r="55" spans="1:33" s="14" customFormat="1" x14ac:dyDescent="0.2">
      <c r="A55" s="5"/>
      <c r="B55" s="6"/>
      <c r="X55" s="24"/>
      <c r="AG55" s="12"/>
    </row>
    <row r="56" spans="1:33" s="14" customFormat="1" x14ac:dyDescent="0.2">
      <c r="A56" s="5"/>
      <c r="B56" s="6"/>
      <c r="X56" s="24"/>
      <c r="AG56" s="12"/>
    </row>
    <row r="57" spans="1:33" s="14" customFormat="1" x14ac:dyDescent="0.2">
      <c r="A57" s="5"/>
      <c r="B57" s="6"/>
      <c r="X57" s="24"/>
      <c r="AG57" s="12"/>
    </row>
    <row r="58" spans="1:33" s="14" customFormat="1" x14ac:dyDescent="0.2">
      <c r="A58" s="5"/>
      <c r="B58" s="6"/>
      <c r="X58" s="24"/>
      <c r="AG58" s="12"/>
    </row>
    <row r="59" spans="1:33" s="14" customFormat="1" x14ac:dyDescent="0.2">
      <c r="A59" s="5"/>
      <c r="B59" s="6"/>
      <c r="X59" s="24"/>
      <c r="AG59" s="12"/>
    </row>
    <row r="60" spans="1:33" s="14" customFormat="1" x14ac:dyDescent="0.2">
      <c r="A60" s="5"/>
      <c r="B60" s="6"/>
      <c r="X60" s="24"/>
      <c r="AG60" s="12"/>
    </row>
    <row r="61" spans="1:33" s="14" customFormat="1" x14ac:dyDescent="0.2">
      <c r="A61" s="5"/>
      <c r="B61" s="6"/>
      <c r="X61" s="24"/>
      <c r="AG61" s="12"/>
    </row>
    <row r="62" spans="1:33" s="14" customFormat="1" x14ac:dyDescent="0.2">
      <c r="A62" s="5"/>
      <c r="B62" s="6"/>
      <c r="X62" s="24"/>
      <c r="AG62" s="12"/>
    </row>
    <row r="63" spans="1:33" s="14" customFormat="1" x14ac:dyDescent="0.2">
      <c r="A63" s="5"/>
      <c r="B63" s="6"/>
      <c r="X63" s="24"/>
      <c r="AG63" s="12"/>
    </row>
    <row r="64" spans="1:33" s="14" customFormat="1" x14ac:dyDescent="0.2">
      <c r="A64" s="5"/>
      <c r="B64" s="6"/>
      <c r="X64" s="24"/>
      <c r="AG64" s="12"/>
    </row>
    <row r="65" spans="1:33" x14ac:dyDescent="0.2">
      <c r="B65" s="6"/>
      <c r="C65" s="14"/>
      <c r="D65" s="14"/>
      <c r="E65" s="14"/>
      <c r="F65" s="14"/>
      <c r="G65" s="14"/>
      <c r="H65" s="14"/>
      <c r="I65" s="14"/>
      <c r="J65" s="12"/>
      <c r="K65" s="14"/>
      <c r="L65" s="12"/>
      <c r="M65" s="12"/>
      <c r="N65" s="12"/>
      <c r="O65" s="14"/>
      <c r="P65" s="14"/>
      <c r="Q65" s="12"/>
      <c r="R65" s="12"/>
      <c r="S65" s="12"/>
      <c r="T65" s="14"/>
      <c r="U65" s="12"/>
      <c r="V65" s="12"/>
      <c r="W65" s="12"/>
      <c r="X65" s="23"/>
      <c r="Y65" s="12"/>
      <c r="Z65" s="12"/>
      <c r="AA65" s="12"/>
      <c r="AB65" s="12"/>
      <c r="AC65" s="12"/>
      <c r="AD65" s="12"/>
      <c r="AE65" s="12"/>
      <c r="AF65" s="12"/>
    </row>
    <row r="66" spans="1:33" s="14" customFormat="1" x14ac:dyDescent="0.2">
      <c r="A66" s="5"/>
      <c r="B66" s="6"/>
      <c r="X66" s="24"/>
      <c r="AG66" s="12"/>
    </row>
    <row r="67" spans="1:33" s="14" customFormat="1" x14ac:dyDescent="0.2">
      <c r="A67" s="5"/>
      <c r="B67" s="6"/>
      <c r="X67" s="24"/>
      <c r="AG67" s="12"/>
    </row>
    <row r="68" spans="1:33" s="14" customFormat="1" x14ac:dyDescent="0.2">
      <c r="A68" s="5"/>
      <c r="B68" s="6"/>
      <c r="X68" s="24"/>
      <c r="AG68" s="12"/>
    </row>
    <row r="69" spans="1:33" s="14" customFormat="1" x14ac:dyDescent="0.2">
      <c r="A69" s="5"/>
      <c r="B69" s="6"/>
      <c r="X69" s="24"/>
      <c r="AG69" s="12"/>
    </row>
    <row r="70" spans="1:33" s="14" customFormat="1" x14ac:dyDescent="0.2">
      <c r="A70" s="5"/>
      <c r="B70" s="6"/>
      <c r="X70" s="24"/>
      <c r="AG70" s="12"/>
    </row>
    <row r="71" spans="1:33" s="14" customFormat="1" x14ac:dyDescent="0.2">
      <c r="A71" s="5"/>
      <c r="B71" s="6"/>
      <c r="X71" s="24"/>
      <c r="AG71" s="12"/>
    </row>
    <row r="72" spans="1:33" s="14" customFormat="1" x14ac:dyDescent="0.2">
      <c r="A72" s="5"/>
      <c r="B72" s="6"/>
      <c r="X72" s="24"/>
      <c r="AG72" s="12"/>
    </row>
    <row r="73" spans="1:33" s="14" customFormat="1" x14ac:dyDescent="0.2">
      <c r="A73" s="5"/>
      <c r="B73" s="6"/>
      <c r="X73" s="24"/>
      <c r="AG73" s="12"/>
    </row>
    <row r="74" spans="1:33" s="14" customFormat="1" x14ac:dyDescent="0.2">
      <c r="A74" s="5"/>
      <c r="B74" s="6"/>
      <c r="X74" s="24"/>
      <c r="AG74" s="12"/>
    </row>
    <row r="75" spans="1:33" s="14" customFormat="1" x14ac:dyDescent="0.2">
      <c r="A75" s="5"/>
      <c r="B75" s="6"/>
      <c r="X75" s="24"/>
      <c r="AG75" s="12"/>
    </row>
    <row r="76" spans="1:33" s="14" customFormat="1" x14ac:dyDescent="0.2">
      <c r="A76" s="5"/>
      <c r="B76" s="6"/>
      <c r="X76" s="24"/>
      <c r="AG76" s="12"/>
    </row>
    <row r="77" spans="1:33" s="14" customFormat="1" x14ac:dyDescent="0.2">
      <c r="A77" s="5"/>
      <c r="B77" s="6"/>
      <c r="X77" s="24"/>
      <c r="AG77" s="12"/>
    </row>
    <row r="78" spans="1:33" s="14" customFormat="1" x14ac:dyDescent="0.2">
      <c r="A78" s="5"/>
      <c r="B78" s="6"/>
      <c r="X78" s="24"/>
      <c r="AG78" s="12"/>
    </row>
    <row r="79" spans="1:33" s="14" customFormat="1" x14ac:dyDescent="0.2">
      <c r="A79" s="5"/>
      <c r="B79" s="6"/>
      <c r="X79" s="24"/>
      <c r="AG79" s="12"/>
    </row>
    <row r="80" spans="1:33" s="14" customFormat="1" x14ac:dyDescent="0.2">
      <c r="A80" s="5"/>
      <c r="B80" s="6"/>
      <c r="X80" s="24"/>
      <c r="AG80" s="12"/>
    </row>
    <row r="81" spans="1:33" s="14" customFormat="1" x14ac:dyDescent="0.2">
      <c r="A81" s="5"/>
      <c r="B81" s="6"/>
      <c r="X81" s="24"/>
      <c r="AG81" s="12"/>
    </row>
    <row r="82" spans="1:33" s="14" customFormat="1" x14ac:dyDescent="0.2">
      <c r="A82" s="5"/>
      <c r="B82" s="6"/>
      <c r="X82" s="24"/>
      <c r="AG82" s="12"/>
    </row>
    <row r="83" spans="1:33" s="14" customFormat="1" x14ac:dyDescent="0.2">
      <c r="A83" s="5"/>
      <c r="B83" s="6"/>
      <c r="O83" s="5"/>
      <c r="W83" s="5"/>
      <c r="X83" s="24"/>
      <c r="AG83" s="12"/>
    </row>
    <row r="84" spans="1:33" s="14" customFormat="1" x14ac:dyDescent="0.2">
      <c r="A84" s="5"/>
      <c r="B84" s="6"/>
      <c r="X84" s="24"/>
      <c r="AG84" s="12"/>
    </row>
    <row r="85" spans="1:33" s="14" customFormat="1" x14ac:dyDescent="0.2">
      <c r="A85" s="5"/>
      <c r="B85" s="6"/>
      <c r="X85" s="24"/>
      <c r="AG85" s="12"/>
    </row>
    <row r="86" spans="1:33" s="14" customFormat="1" x14ac:dyDescent="0.2">
      <c r="A86" s="5"/>
      <c r="B86" s="6"/>
      <c r="X86" s="24"/>
      <c r="AG86" s="12"/>
    </row>
    <row r="87" spans="1:33" s="14" customFormat="1" x14ac:dyDescent="0.2">
      <c r="A87" s="5"/>
      <c r="B87" s="6"/>
      <c r="X87" s="24"/>
      <c r="AG87" s="12"/>
    </row>
    <row r="88" spans="1:33" s="14" customFormat="1" x14ac:dyDescent="0.2">
      <c r="A88" s="5"/>
      <c r="B88" s="6"/>
      <c r="X88" s="24"/>
      <c r="AG88" s="12"/>
    </row>
    <row r="89" spans="1:33" s="14" customFormat="1" x14ac:dyDescent="0.2">
      <c r="A89" s="5"/>
      <c r="B89" s="6"/>
      <c r="X89" s="24"/>
      <c r="AG89" s="12"/>
    </row>
    <row r="90" spans="1:33" s="14" customFormat="1" x14ac:dyDescent="0.2">
      <c r="A90" s="5"/>
      <c r="B90" s="6"/>
      <c r="X90" s="24"/>
      <c r="AG90" s="12"/>
    </row>
    <row r="91" spans="1:33" x14ac:dyDescent="0.2">
      <c r="B91" s="6"/>
    </row>
    <row r="92" spans="1:33" x14ac:dyDescent="0.2">
      <c r="B92" s="6"/>
    </row>
    <row r="93" spans="1:33" x14ac:dyDescent="0.2">
      <c r="B93" s="6"/>
    </row>
    <row r="96" spans="1:33" x14ac:dyDescent="0.2">
      <c r="W96" s="22"/>
      <c r="X96" s="5"/>
      <c r="AF96" s="12"/>
      <c r="AG96" s="5"/>
    </row>
    <row r="97" spans="23:33" x14ac:dyDescent="0.2">
      <c r="W97" s="22"/>
      <c r="X97" s="5"/>
      <c r="AF97" s="12"/>
      <c r="AG97" s="5"/>
    </row>
    <row r="98" spans="23:33" x14ac:dyDescent="0.2">
      <c r="W98" s="22"/>
      <c r="X98" s="5"/>
      <c r="AF98" s="12"/>
      <c r="AG98" s="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workbookViewId="0">
      <pane xSplit="2" ySplit="1" topLeftCell="C24" activePane="bottomRight" state="frozen"/>
      <selection pane="topRight" activeCell="C1" sqref="C1"/>
      <selection pane="bottomLeft" activeCell="A3" sqref="A3"/>
      <selection pane="bottomRight" activeCell="AI20" sqref="AI20:AJ20"/>
    </sheetView>
  </sheetViews>
  <sheetFormatPr baseColWidth="10" defaultColWidth="8.83203125" defaultRowHeight="15" x14ac:dyDescent="0.2"/>
  <cols>
    <col min="1" max="1" width="23.83203125" style="5" bestFit="1" customWidth="1"/>
    <col min="2" max="2" width="34.83203125" style="5" customWidth="1"/>
    <col min="3" max="33" width="8.83203125" style="5"/>
    <col min="34" max="34" width="8.83203125" style="12"/>
  </cols>
  <sheetData>
    <row r="1" spans="1:34" ht="16" thickBot="1" x14ac:dyDescent="0.25">
      <c r="A1" s="32" t="s">
        <v>32</v>
      </c>
      <c r="B1" s="32" t="s">
        <v>33</v>
      </c>
      <c r="C1" s="33">
        <v>42552</v>
      </c>
      <c r="D1" s="33">
        <f t="shared" ref="D1:X1" si="0" xml:space="preserve"> (C1+1)</f>
        <v>42553</v>
      </c>
      <c r="E1" s="33">
        <f t="shared" si="0"/>
        <v>42554</v>
      </c>
      <c r="F1" s="33">
        <f t="shared" si="0"/>
        <v>42555</v>
      </c>
      <c r="G1" s="33">
        <f t="shared" si="0"/>
        <v>42556</v>
      </c>
      <c r="H1" s="33">
        <f t="shared" si="0"/>
        <v>42557</v>
      </c>
      <c r="I1" s="33">
        <f t="shared" si="0"/>
        <v>42558</v>
      </c>
      <c r="J1" s="33">
        <f t="shared" si="0"/>
        <v>42559</v>
      </c>
      <c r="K1" s="33">
        <f t="shared" si="0"/>
        <v>42560</v>
      </c>
      <c r="L1" s="33">
        <f t="shared" si="0"/>
        <v>42561</v>
      </c>
      <c r="M1" s="33">
        <f t="shared" si="0"/>
        <v>42562</v>
      </c>
      <c r="N1" s="33">
        <f t="shared" si="0"/>
        <v>42563</v>
      </c>
      <c r="O1" s="33">
        <f t="shared" si="0"/>
        <v>42564</v>
      </c>
      <c r="P1" s="33">
        <f t="shared" si="0"/>
        <v>42565</v>
      </c>
      <c r="Q1" s="33">
        <f t="shared" si="0"/>
        <v>42566</v>
      </c>
      <c r="R1" s="33">
        <f t="shared" si="0"/>
        <v>42567</v>
      </c>
      <c r="S1" s="33">
        <f t="shared" si="0"/>
        <v>42568</v>
      </c>
      <c r="T1" s="33">
        <f t="shared" si="0"/>
        <v>42569</v>
      </c>
      <c r="U1" s="33">
        <f t="shared" si="0"/>
        <v>42570</v>
      </c>
      <c r="V1" s="36">
        <f t="shared" si="0"/>
        <v>42571</v>
      </c>
      <c r="W1" s="33">
        <f t="shared" si="0"/>
        <v>42572</v>
      </c>
      <c r="X1" s="33">
        <f t="shared" si="0"/>
        <v>42573</v>
      </c>
      <c r="Y1" s="33">
        <f t="shared" ref="Y1" si="1" xml:space="preserve"> (X1+1)</f>
        <v>42574</v>
      </c>
      <c r="Z1" s="33">
        <f t="shared" ref="Z1" si="2" xml:space="preserve"> (Y1+1)</f>
        <v>42575</v>
      </c>
      <c r="AA1" s="33">
        <f t="shared" ref="AA1" si="3" xml:space="preserve"> (Z1+1)</f>
        <v>42576</v>
      </c>
      <c r="AB1" s="33">
        <f t="shared" ref="AB1" si="4" xml:space="preserve"> (AA1+1)</f>
        <v>42577</v>
      </c>
      <c r="AC1" s="33">
        <f t="shared" ref="AC1" si="5" xml:space="preserve"> (AB1+1)</f>
        <v>42578</v>
      </c>
      <c r="AD1" s="33">
        <f t="shared" ref="AD1" si="6" xml:space="preserve"> (AC1+1)</f>
        <v>42579</v>
      </c>
      <c r="AE1" s="33">
        <f t="shared" ref="AE1" si="7" xml:space="preserve"> (AD1+1)</f>
        <v>42580</v>
      </c>
      <c r="AF1" s="33">
        <f t="shared" ref="AF1" si="8" xml:space="preserve"> (AE1+1)</f>
        <v>42581</v>
      </c>
      <c r="AG1" s="33">
        <f t="shared" ref="AG1" si="9" xml:space="preserve"> (AF1+1)</f>
        <v>42582</v>
      </c>
      <c r="AH1" s="27" t="s">
        <v>39</v>
      </c>
    </row>
    <row r="2" spans="1:34" x14ac:dyDescent="0.2">
      <c r="A2" s="6" t="s">
        <v>1</v>
      </c>
      <c r="B2" s="6" t="s">
        <v>2</v>
      </c>
      <c r="C2" s="4">
        <v>5</v>
      </c>
      <c r="D2" s="4">
        <v>7</v>
      </c>
      <c r="E2" s="4"/>
      <c r="F2" s="4"/>
      <c r="G2" s="4">
        <v>6</v>
      </c>
      <c r="H2" s="4">
        <v>4</v>
      </c>
      <c r="I2" s="4">
        <v>11</v>
      </c>
      <c r="J2" s="4">
        <v>3</v>
      </c>
      <c r="K2" s="4">
        <v>5</v>
      </c>
      <c r="L2" s="4"/>
      <c r="M2" s="4"/>
      <c r="N2" s="4">
        <v>8</v>
      </c>
      <c r="O2" s="4">
        <v>3</v>
      </c>
      <c r="P2" s="4">
        <v>4</v>
      </c>
      <c r="Q2" s="4">
        <v>2</v>
      </c>
      <c r="R2" s="4">
        <v>7</v>
      </c>
      <c r="S2" s="4"/>
      <c r="T2" s="4"/>
      <c r="U2" s="4">
        <v>1</v>
      </c>
      <c r="V2" s="10">
        <v>4</v>
      </c>
      <c r="W2" s="4">
        <v>6</v>
      </c>
      <c r="X2" s="4">
        <v>5</v>
      </c>
      <c r="Y2" s="4">
        <v>12</v>
      </c>
      <c r="Z2" s="4"/>
      <c r="AA2" s="4"/>
      <c r="AB2" s="4">
        <v>2</v>
      </c>
      <c r="AC2" s="4">
        <v>6</v>
      </c>
      <c r="AD2" s="4">
        <v>3</v>
      </c>
      <c r="AE2" s="4"/>
      <c r="AF2" s="4">
        <v>15</v>
      </c>
      <c r="AG2" s="4"/>
      <c r="AH2" s="12">
        <f>SUM(C2:AG2)</f>
        <v>119</v>
      </c>
    </row>
    <row r="3" spans="1:34" x14ac:dyDescent="0.2">
      <c r="A3" s="6" t="s">
        <v>1</v>
      </c>
      <c r="B3" s="6" t="s">
        <v>3</v>
      </c>
      <c r="C3" s="4">
        <v>5</v>
      </c>
      <c r="D3" s="4">
        <v>7</v>
      </c>
      <c r="E3" s="4"/>
      <c r="F3" s="4"/>
      <c r="G3" s="4">
        <v>3</v>
      </c>
      <c r="H3" s="4">
        <v>2</v>
      </c>
      <c r="I3" s="4">
        <v>19</v>
      </c>
      <c r="J3" s="4"/>
      <c r="K3" s="4">
        <v>7</v>
      </c>
      <c r="L3" s="4"/>
      <c r="M3" s="4"/>
      <c r="N3" s="4">
        <v>10</v>
      </c>
      <c r="O3" s="4"/>
      <c r="P3" s="4">
        <v>7</v>
      </c>
      <c r="Q3" s="4">
        <v>3</v>
      </c>
      <c r="R3" s="4">
        <v>5</v>
      </c>
      <c r="S3" s="4"/>
      <c r="T3" s="4"/>
      <c r="U3" s="4">
        <v>2</v>
      </c>
      <c r="V3" s="10">
        <v>2</v>
      </c>
      <c r="W3" s="4">
        <v>5</v>
      </c>
      <c r="X3" s="4">
        <v>15</v>
      </c>
      <c r="Y3" s="4">
        <v>7</v>
      </c>
      <c r="Z3" s="4"/>
      <c r="AA3" s="4"/>
      <c r="AB3" s="4">
        <v>4</v>
      </c>
      <c r="AC3" s="4">
        <v>4</v>
      </c>
      <c r="AD3" s="4">
        <v>4</v>
      </c>
      <c r="AE3" s="4"/>
      <c r="AF3" s="4">
        <v>11</v>
      </c>
      <c r="AG3" s="4"/>
      <c r="AH3" s="12">
        <f t="shared" ref="AH3:AH15" si="10">SUM(C3:AG3)</f>
        <v>122</v>
      </c>
    </row>
    <row r="4" spans="1:34" x14ac:dyDescent="0.2">
      <c r="A4" s="6" t="s">
        <v>1</v>
      </c>
      <c r="B4" s="6" t="s">
        <v>4</v>
      </c>
      <c r="C4" s="4">
        <v>16</v>
      </c>
      <c r="D4" s="4">
        <v>21</v>
      </c>
      <c r="E4" s="4"/>
      <c r="F4" s="4"/>
      <c r="G4" s="4">
        <v>15</v>
      </c>
      <c r="H4" s="4">
        <v>25</v>
      </c>
      <c r="I4" s="4">
        <v>9</v>
      </c>
      <c r="J4" s="4">
        <v>10</v>
      </c>
      <c r="K4" s="4">
        <v>20</v>
      </c>
      <c r="L4" s="4"/>
      <c r="M4" s="4"/>
      <c r="N4" s="4">
        <v>8</v>
      </c>
      <c r="O4" s="4">
        <v>20</v>
      </c>
      <c r="P4" s="4">
        <v>15</v>
      </c>
      <c r="Q4" s="4">
        <v>19</v>
      </c>
      <c r="R4" s="4">
        <v>17</v>
      </c>
      <c r="S4" s="4"/>
      <c r="T4" s="4"/>
      <c r="U4" s="4">
        <v>13</v>
      </c>
      <c r="V4" s="10">
        <v>13</v>
      </c>
      <c r="W4" s="4">
        <v>13</v>
      </c>
      <c r="X4" s="4">
        <v>21</v>
      </c>
      <c r="Y4" s="4">
        <v>28</v>
      </c>
      <c r="Z4" s="4"/>
      <c r="AA4" s="4"/>
      <c r="AB4" s="4">
        <v>18</v>
      </c>
      <c r="AC4" s="4">
        <v>13</v>
      </c>
      <c r="AD4" s="4">
        <v>9</v>
      </c>
      <c r="AE4" s="4">
        <v>14</v>
      </c>
      <c r="AF4" s="4">
        <v>57</v>
      </c>
      <c r="AG4" s="4"/>
      <c r="AH4" s="12">
        <f t="shared" si="10"/>
        <v>394</v>
      </c>
    </row>
    <row r="5" spans="1:34" x14ac:dyDescent="0.2">
      <c r="A5" s="6" t="s">
        <v>1</v>
      </c>
      <c r="B5" s="6" t="s">
        <v>5</v>
      </c>
      <c r="C5" s="4">
        <v>4</v>
      </c>
      <c r="D5" s="4">
        <v>7</v>
      </c>
      <c r="E5" s="4"/>
      <c r="F5" s="4"/>
      <c r="G5" s="4">
        <v>4</v>
      </c>
      <c r="H5" s="4">
        <v>14</v>
      </c>
      <c r="I5" s="4">
        <v>2</v>
      </c>
      <c r="J5" s="4">
        <v>7</v>
      </c>
      <c r="K5" s="4">
        <v>5</v>
      </c>
      <c r="L5" s="4"/>
      <c r="M5" s="4"/>
      <c r="N5" s="4">
        <v>1</v>
      </c>
      <c r="O5" s="4">
        <v>3</v>
      </c>
      <c r="P5" s="4">
        <v>2</v>
      </c>
      <c r="Q5" s="4">
        <v>9</v>
      </c>
      <c r="R5" s="4">
        <v>3</v>
      </c>
      <c r="S5" s="4"/>
      <c r="T5" s="4"/>
      <c r="U5" s="4">
        <v>3</v>
      </c>
      <c r="V5" s="10">
        <v>8</v>
      </c>
      <c r="W5" s="4">
        <v>7</v>
      </c>
      <c r="X5" s="4">
        <v>6</v>
      </c>
      <c r="Y5" s="4">
        <v>10</v>
      </c>
      <c r="Z5" s="4"/>
      <c r="AA5" s="4"/>
      <c r="AB5" s="4">
        <v>10</v>
      </c>
      <c r="AC5" s="4">
        <v>5</v>
      </c>
      <c r="AD5" s="4">
        <v>7</v>
      </c>
      <c r="AE5" s="4">
        <v>3</v>
      </c>
      <c r="AF5" s="4">
        <v>16</v>
      </c>
      <c r="AG5" s="4"/>
      <c r="AH5" s="12">
        <f t="shared" si="10"/>
        <v>136</v>
      </c>
    </row>
    <row r="6" spans="1:34" x14ac:dyDescent="0.2">
      <c r="A6" s="6" t="s">
        <v>1</v>
      </c>
      <c r="B6" s="6" t="s">
        <v>6</v>
      </c>
      <c r="C6" s="4">
        <v>21</v>
      </c>
      <c r="D6" s="4">
        <v>19</v>
      </c>
      <c r="E6" s="4"/>
      <c r="F6" s="4"/>
      <c r="G6" s="4">
        <v>24</v>
      </c>
      <c r="H6" s="4">
        <v>26</v>
      </c>
      <c r="I6" s="4">
        <v>7</v>
      </c>
      <c r="J6" s="4">
        <v>8</v>
      </c>
      <c r="K6" s="4">
        <v>10</v>
      </c>
      <c r="L6" s="4"/>
      <c r="M6" s="4"/>
      <c r="N6" s="4">
        <v>14</v>
      </c>
      <c r="O6" s="4">
        <v>11</v>
      </c>
      <c r="P6" s="4">
        <v>25</v>
      </c>
      <c r="Q6" s="4">
        <v>11</v>
      </c>
      <c r="R6" s="4">
        <v>16</v>
      </c>
      <c r="S6" s="4"/>
      <c r="T6" s="4"/>
      <c r="U6" s="4">
        <v>13</v>
      </c>
      <c r="V6" s="10">
        <v>12</v>
      </c>
      <c r="W6" s="4">
        <v>14</v>
      </c>
      <c r="X6" s="4">
        <v>12</v>
      </c>
      <c r="Y6" s="4">
        <v>16</v>
      </c>
      <c r="Z6" s="4"/>
      <c r="AA6" s="4"/>
      <c r="AB6" s="4">
        <v>18</v>
      </c>
      <c r="AC6" s="4">
        <v>10</v>
      </c>
      <c r="AD6" s="4">
        <v>7</v>
      </c>
      <c r="AE6" s="4">
        <v>13</v>
      </c>
      <c r="AF6" s="4">
        <v>33</v>
      </c>
      <c r="AG6" s="4"/>
      <c r="AH6" s="12">
        <f t="shared" si="10"/>
        <v>340</v>
      </c>
    </row>
    <row r="7" spans="1:34" x14ac:dyDescent="0.2">
      <c r="A7" s="6" t="s">
        <v>1</v>
      </c>
      <c r="B7" s="6" t="s">
        <v>7</v>
      </c>
      <c r="C7" s="4"/>
      <c r="D7" s="4">
        <v>2</v>
      </c>
      <c r="E7" s="4"/>
      <c r="F7" s="4"/>
      <c r="G7" s="4">
        <v>2</v>
      </c>
      <c r="H7" s="4"/>
      <c r="I7" s="4">
        <v>1</v>
      </c>
      <c r="J7" s="4">
        <v>6</v>
      </c>
      <c r="K7" s="4">
        <v>1</v>
      </c>
      <c r="L7" s="4"/>
      <c r="M7" s="4"/>
      <c r="N7" s="4">
        <v>4</v>
      </c>
      <c r="O7" s="4">
        <v>5</v>
      </c>
      <c r="P7" s="4">
        <v>3</v>
      </c>
      <c r="Q7" s="4">
        <v>7</v>
      </c>
      <c r="R7" s="4">
        <v>5</v>
      </c>
      <c r="S7" s="4"/>
      <c r="T7" s="4"/>
      <c r="U7" s="4">
        <v>1</v>
      </c>
      <c r="V7" s="10">
        <v>5</v>
      </c>
      <c r="W7" s="4">
        <v>6</v>
      </c>
      <c r="X7" s="4">
        <v>6</v>
      </c>
      <c r="Y7" s="4">
        <v>17</v>
      </c>
      <c r="Z7" s="4"/>
      <c r="AA7" s="4"/>
      <c r="AB7" s="4">
        <v>2</v>
      </c>
      <c r="AC7" s="4">
        <v>2</v>
      </c>
      <c r="AD7" s="4"/>
      <c r="AE7" s="4">
        <v>2</v>
      </c>
      <c r="AF7" s="4">
        <v>2</v>
      </c>
      <c r="AG7" s="4"/>
      <c r="AH7" s="12">
        <f t="shared" si="10"/>
        <v>79</v>
      </c>
    </row>
    <row r="8" spans="1:34" x14ac:dyDescent="0.2">
      <c r="A8" s="6" t="s">
        <v>1</v>
      </c>
      <c r="B8" s="6" t="s">
        <v>8</v>
      </c>
      <c r="C8" s="4"/>
      <c r="D8" s="4"/>
      <c r="E8" s="4"/>
      <c r="F8" s="4"/>
      <c r="G8" s="4">
        <v>1</v>
      </c>
      <c r="H8" s="4">
        <v>2</v>
      </c>
      <c r="I8" s="4">
        <v>4</v>
      </c>
      <c r="J8" s="4">
        <v>2</v>
      </c>
      <c r="K8" s="4">
        <v>2</v>
      </c>
      <c r="L8" s="4"/>
      <c r="M8" s="4"/>
      <c r="N8" s="4">
        <v>4</v>
      </c>
      <c r="O8" s="4">
        <v>3</v>
      </c>
      <c r="P8" s="4"/>
      <c r="Q8" s="4">
        <v>3</v>
      </c>
      <c r="R8" s="4">
        <v>3</v>
      </c>
      <c r="S8" s="4"/>
      <c r="T8" s="4"/>
      <c r="U8" s="4">
        <v>7</v>
      </c>
      <c r="V8" s="10">
        <v>7</v>
      </c>
      <c r="W8" s="4">
        <v>2</v>
      </c>
      <c r="X8" s="4">
        <v>1</v>
      </c>
      <c r="Y8" s="4">
        <v>2</v>
      </c>
      <c r="Z8" s="4"/>
      <c r="AA8" s="4"/>
      <c r="AB8" s="4">
        <v>6</v>
      </c>
      <c r="AC8" s="4">
        <v>2</v>
      </c>
      <c r="AD8" s="4">
        <v>1</v>
      </c>
      <c r="AE8" s="4">
        <v>4</v>
      </c>
      <c r="AF8" s="4">
        <v>2</v>
      </c>
      <c r="AG8" s="4"/>
      <c r="AH8" s="12">
        <f t="shared" si="10"/>
        <v>58</v>
      </c>
    </row>
    <row r="9" spans="1:34" x14ac:dyDescent="0.2">
      <c r="A9" s="6" t="s">
        <v>1</v>
      </c>
      <c r="B9" s="6" t="s">
        <v>9</v>
      </c>
      <c r="C9" s="4"/>
      <c r="D9" s="4"/>
      <c r="E9" s="4"/>
      <c r="F9" s="4"/>
      <c r="G9" s="4">
        <v>3</v>
      </c>
      <c r="H9" s="4">
        <v>2</v>
      </c>
      <c r="I9" s="4">
        <v>9</v>
      </c>
      <c r="J9" s="4">
        <v>17</v>
      </c>
      <c r="K9" s="4">
        <v>1</v>
      </c>
      <c r="L9" s="4"/>
      <c r="M9" s="4"/>
      <c r="N9" s="4">
        <v>3</v>
      </c>
      <c r="O9" s="4">
        <v>4</v>
      </c>
      <c r="P9" s="4"/>
      <c r="Q9" s="4">
        <v>4</v>
      </c>
      <c r="R9" s="4">
        <v>3</v>
      </c>
      <c r="S9" s="4"/>
      <c r="T9" s="4"/>
      <c r="U9" s="4">
        <v>13</v>
      </c>
      <c r="V9" s="10">
        <v>7</v>
      </c>
      <c r="W9" s="4"/>
      <c r="X9" s="4">
        <v>3</v>
      </c>
      <c r="Y9" s="4">
        <v>3</v>
      </c>
      <c r="Z9" s="4"/>
      <c r="AA9" s="4"/>
      <c r="AB9" s="4">
        <v>4</v>
      </c>
      <c r="AC9" s="4">
        <v>1</v>
      </c>
      <c r="AD9" s="4"/>
      <c r="AE9" s="4">
        <v>5</v>
      </c>
      <c r="AF9" s="4">
        <v>4</v>
      </c>
      <c r="AG9" s="4"/>
      <c r="AH9" s="12">
        <f t="shared" si="10"/>
        <v>86</v>
      </c>
    </row>
    <row r="10" spans="1:34" x14ac:dyDescent="0.2">
      <c r="A10" s="6" t="s">
        <v>1</v>
      </c>
      <c r="B10" s="6" t="s">
        <v>10</v>
      </c>
      <c r="C10" s="4"/>
      <c r="D10" s="4">
        <v>2</v>
      </c>
      <c r="E10" s="4"/>
      <c r="F10" s="4"/>
      <c r="G10" s="4">
        <v>3</v>
      </c>
      <c r="H10" s="4">
        <v>2</v>
      </c>
      <c r="I10" s="4">
        <v>1</v>
      </c>
      <c r="J10" s="4"/>
      <c r="K10" s="4">
        <v>2</v>
      </c>
      <c r="L10" s="4"/>
      <c r="M10" s="4"/>
      <c r="N10" s="4">
        <v>2</v>
      </c>
      <c r="O10" s="4">
        <v>1</v>
      </c>
      <c r="P10" s="4">
        <v>4</v>
      </c>
      <c r="Q10" s="4">
        <v>1</v>
      </c>
      <c r="R10" s="4" t="s">
        <v>0</v>
      </c>
      <c r="S10" s="4"/>
      <c r="T10" s="4"/>
      <c r="U10" s="4"/>
      <c r="V10" s="10"/>
      <c r="W10" s="4"/>
      <c r="X10" s="4"/>
      <c r="Y10" s="4">
        <v>2</v>
      </c>
      <c r="Z10" s="4"/>
      <c r="AA10" s="4"/>
      <c r="AB10" s="4">
        <v>2</v>
      </c>
      <c r="AC10" s="4"/>
      <c r="AD10" s="4"/>
      <c r="AE10" s="4">
        <v>1</v>
      </c>
      <c r="AF10" s="4">
        <v>3</v>
      </c>
      <c r="AG10" s="4"/>
      <c r="AH10" s="12">
        <f t="shared" si="10"/>
        <v>26</v>
      </c>
    </row>
    <row r="11" spans="1:34" x14ac:dyDescent="0.2">
      <c r="A11" s="6" t="s">
        <v>1</v>
      </c>
      <c r="B11" s="6" t="s">
        <v>11</v>
      </c>
      <c r="C11" s="4">
        <v>13</v>
      </c>
      <c r="D11" s="4">
        <v>7</v>
      </c>
      <c r="E11" s="4"/>
      <c r="F11" s="4"/>
      <c r="G11" s="4">
        <v>9</v>
      </c>
      <c r="H11" s="4">
        <v>10</v>
      </c>
      <c r="I11" s="4">
        <v>6</v>
      </c>
      <c r="J11" s="4">
        <v>3</v>
      </c>
      <c r="K11" s="4">
        <v>10</v>
      </c>
      <c r="L11" s="4"/>
      <c r="M11" s="4"/>
      <c r="N11" s="4">
        <v>5</v>
      </c>
      <c r="O11" s="4">
        <v>7</v>
      </c>
      <c r="P11" s="4">
        <v>4</v>
      </c>
      <c r="Q11" s="4">
        <v>7</v>
      </c>
      <c r="R11" s="4">
        <v>9</v>
      </c>
      <c r="S11" s="4"/>
      <c r="T11" s="4"/>
      <c r="U11" s="4">
        <v>15</v>
      </c>
      <c r="V11" s="10">
        <v>9</v>
      </c>
      <c r="W11" s="4">
        <v>11</v>
      </c>
      <c r="X11" s="4">
        <v>7</v>
      </c>
      <c r="Y11" s="4">
        <v>10</v>
      </c>
      <c r="Z11" s="4"/>
      <c r="AA11" s="4"/>
      <c r="AB11" s="4">
        <v>6</v>
      </c>
      <c r="AC11" s="4">
        <v>3</v>
      </c>
      <c r="AD11" s="4">
        <v>4</v>
      </c>
      <c r="AE11" s="4">
        <v>9</v>
      </c>
      <c r="AF11" s="4">
        <v>10</v>
      </c>
      <c r="AG11" s="4"/>
      <c r="AH11" s="12">
        <f t="shared" si="10"/>
        <v>174</v>
      </c>
    </row>
    <row r="12" spans="1:34" x14ac:dyDescent="0.2">
      <c r="A12" s="6" t="s">
        <v>1</v>
      </c>
      <c r="B12" s="6" t="s">
        <v>12</v>
      </c>
      <c r="C12" s="4"/>
      <c r="D12" s="4"/>
      <c r="E12" s="4"/>
      <c r="F12" s="4"/>
      <c r="G12" s="4">
        <v>1</v>
      </c>
      <c r="H12" s="4">
        <v>3</v>
      </c>
      <c r="I12" s="4">
        <v>1</v>
      </c>
      <c r="J12" s="4">
        <v>3</v>
      </c>
      <c r="K12" s="4">
        <v>2</v>
      </c>
      <c r="L12" s="4"/>
      <c r="M12" s="4"/>
      <c r="N12" s="4">
        <v>3</v>
      </c>
      <c r="O12" s="4">
        <v>2</v>
      </c>
      <c r="P12" s="4"/>
      <c r="Q12" s="4">
        <v>5</v>
      </c>
      <c r="R12" s="4">
        <v>2</v>
      </c>
      <c r="S12" s="4"/>
      <c r="T12" s="4"/>
      <c r="U12" s="4">
        <v>2</v>
      </c>
      <c r="V12" s="10">
        <v>1</v>
      </c>
      <c r="W12" s="4">
        <v>5</v>
      </c>
      <c r="X12" s="4">
        <v>9</v>
      </c>
      <c r="Y12" s="4">
        <v>3</v>
      </c>
      <c r="Z12" s="4"/>
      <c r="AA12" s="4"/>
      <c r="AB12" s="4">
        <v>4</v>
      </c>
      <c r="AC12" s="4">
        <v>2</v>
      </c>
      <c r="AD12" s="4"/>
      <c r="AE12" s="4">
        <v>1</v>
      </c>
      <c r="AF12" s="4">
        <v>1</v>
      </c>
      <c r="AG12" s="4"/>
      <c r="AH12" s="12">
        <f t="shared" si="10"/>
        <v>50</v>
      </c>
    </row>
    <row r="13" spans="1:34" x14ac:dyDescent="0.2">
      <c r="A13" s="6" t="s">
        <v>1</v>
      </c>
      <c r="B13" s="6" t="s">
        <v>13</v>
      </c>
      <c r="C13" s="4"/>
      <c r="D13" s="4"/>
      <c r="E13" s="4"/>
      <c r="F13" s="4"/>
      <c r="G13" s="4" t="s"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S13" s="4"/>
      <c r="T13" s="4"/>
      <c r="U13" s="4"/>
      <c r="V13" s="10"/>
      <c r="W13" s="4"/>
      <c r="X13" s="4"/>
      <c r="Y13" s="4"/>
      <c r="Z13" s="4"/>
      <c r="AA13" s="4"/>
      <c r="AB13" s="4"/>
      <c r="AC13" s="4"/>
      <c r="AD13" s="4">
        <v>1</v>
      </c>
      <c r="AE13" s="4"/>
      <c r="AF13" s="4"/>
      <c r="AG13" s="4"/>
      <c r="AH13" s="12">
        <f t="shared" si="10"/>
        <v>1</v>
      </c>
    </row>
    <row r="14" spans="1:34" x14ac:dyDescent="0.2">
      <c r="A14" s="6" t="s">
        <v>1</v>
      </c>
      <c r="B14" s="6" t="s">
        <v>14</v>
      </c>
      <c r="C14" s="4"/>
      <c r="D14" s="4"/>
      <c r="E14" s="4"/>
      <c r="F14" s="4"/>
      <c r="G14" s="5" t="s">
        <v>0</v>
      </c>
      <c r="H14" s="4"/>
      <c r="I14" s="4"/>
      <c r="J14" s="4" t="s">
        <v>0</v>
      </c>
      <c r="K14" s="4"/>
      <c r="L14" s="4"/>
      <c r="M14" s="4"/>
      <c r="N14" s="4"/>
      <c r="O14" s="4"/>
      <c r="P14" s="4"/>
      <c r="Q14" s="4">
        <v>10</v>
      </c>
      <c r="S14" s="4"/>
      <c r="T14" s="4"/>
      <c r="U14" s="4"/>
      <c r="V14" s="10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">
        <f t="shared" si="10"/>
        <v>10</v>
      </c>
    </row>
    <row r="15" spans="1:34" s="5" customFormat="1" x14ac:dyDescent="0.2">
      <c r="A15" s="31" t="s">
        <v>1</v>
      </c>
      <c r="B15" s="9" t="s">
        <v>15</v>
      </c>
      <c r="C15" s="5">
        <f>SUM(C2:C14 )</f>
        <v>64</v>
      </c>
      <c r="D15" s="5">
        <f>SUM(D2:D14)</f>
        <v>72</v>
      </c>
      <c r="E15" s="5">
        <f>SUM(E2:E14)</f>
        <v>0</v>
      </c>
      <c r="F15" s="5">
        <f t="shared" ref="F15:AG15" si="11">SUM(F2:F14)</f>
        <v>0</v>
      </c>
      <c r="G15" s="5">
        <f t="shared" si="11"/>
        <v>71</v>
      </c>
      <c r="H15" s="5">
        <f t="shared" si="11"/>
        <v>90</v>
      </c>
      <c r="I15" s="5">
        <f>SUM(I2:I14)</f>
        <v>70</v>
      </c>
      <c r="J15" s="5">
        <f t="shared" si="11"/>
        <v>59</v>
      </c>
      <c r="K15" s="5">
        <f t="shared" si="11"/>
        <v>65</v>
      </c>
      <c r="L15" s="5">
        <f t="shared" si="11"/>
        <v>0</v>
      </c>
      <c r="M15" s="5">
        <f t="shared" si="11"/>
        <v>0</v>
      </c>
      <c r="N15" s="5">
        <f t="shared" si="11"/>
        <v>62</v>
      </c>
      <c r="O15" s="5">
        <f t="shared" si="11"/>
        <v>59</v>
      </c>
      <c r="P15" s="5">
        <f t="shared" si="11"/>
        <v>64</v>
      </c>
      <c r="Q15" s="5">
        <f t="shared" si="11"/>
        <v>81</v>
      </c>
      <c r="R15" s="5">
        <f t="shared" si="11"/>
        <v>70</v>
      </c>
      <c r="S15" s="5">
        <f t="shared" si="11"/>
        <v>0</v>
      </c>
      <c r="T15" s="5">
        <f t="shared" si="11"/>
        <v>0</v>
      </c>
      <c r="U15" s="5">
        <f t="shared" si="11"/>
        <v>70</v>
      </c>
      <c r="V15" s="5">
        <f t="shared" si="11"/>
        <v>68</v>
      </c>
      <c r="W15" s="5">
        <f t="shared" si="11"/>
        <v>69</v>
      </c>
      <c r="X15" s="22">
        <f t="shared" si="11"/>
        <v>85</v>
      </c>
      <c r="Y15" s="5">
        <f t="shared" si="11"/>
        <v>110</v>
      </c>
      <c r="Z15" s="5">
        <f t="shared" si="11"/>
        <v>0</v>
      </c>
      <c r="AA15" s="5">
        <f t="shared" si="11"/>
        <v>0</v>
      </c>
      <c r="AB15" s="5">
        <f t="shared" si="11"/>
        <v>76</v>
      </c>
      <c r="AC15" s="5">
        <f t="shared" si="11"/>
        <v>48</v>
      </c>
      <c r="AD15" s="5">
        <f t="shared" si="11"/>
        <v>36</v>
      </c>
      <c r="AE15" s="5">
        <f t="shared" si="11"/>
        <v>52</v>
      </c>
      <c r="AF15" s="5">
        <f t="shared" si="11"/>
        <v>154</v>
      </c>
      <c r="AG15" s="5">
        <f t="shared" si="11"/>
        <v>0</v>
      </c>
      <c r="AH15" s="12">
        <f t="shared" si="10"/>
        <v>1595</v>
      </c>
    </row>
    <row r="16" spans="1:34" x14ac:dyDescent="0.2">
      <c r="A16" s="31"/>
      <c r="B16" s="9"/>
      <c r="V16" s="22"/>
    </row>
    <row r="17" spans="1:34" x14ac:dyDescent="0.2">
      <c r="A17" s="6" t="s">
        <v>16</v>
      </c>
      <c r="B17" s="6" t="s">
        <v>37</v>
      </c>
      <c r="C17" s="5">
        <v>45</v>
      </c>
      <c r="D17" s="4">
        <v>23</v>
      </c>
      <c r="G17" s="5">
        <v>64</v>
      </c>
      <c r="H17" s="5">
        <v>23</v>
      </c>
      <c r="I17" s="5">
        <v>0</v>
      </c>
      <c r="J17" s="5">
        <v>6</v>
      </c>
      <c r="K17" s="5">
        <v>15</v>
      </c>
      <c r="L17" s="4"/>
      <c r="N17" s="5">
        <v>102</v>
      </c>
      <c r="O17" s="5">
        <v>109</v>
      </c>
      <c r="P17" s="5">
        <v>52</v>
      </c>
      <c r="Q17" s="5">
        <v>69</v>
      </c>
      <c r="R17" s="5">
        <v>31</v>
      </c>
      <c r="U17" s="5">
        <v>36</v>
      </c>
      <c r="V17" s="22">
        <v>19</v>
      </c>
      <c r="W17" s="4">
        <v>23</v>
      </c>
      <c r="X17" s="5">
        <v>28</v>
      </c>
      <c r="Y17" s="5">
        <v>45</v>
      </c>
      <c r="AB17" s="5">
        <v>58</v>
      </c>
      <c r="AC17" s="5">
        <v>46</v>
      </c>
      <c r="AD17" s="5">
        <v>38</v>
      </c>
      <c r="AE17" s="5">
        <v>65</v>
      </c>
      <c r="AF17" s="5">
        <v>11</v>
      </c>
      <c r="AH17" s="12">
        <f t="shared" ref="AH17:AH38" si="12">SUM(C17:AG17)</f>
        <v>908</v>
      </c>
    </row>
    <row r="18" spans="1:34" x14ac:dyDescent="0.2">
      <c r="A18" s="5" t="s">
        <v>34</v>
      </c>
      <c r="B18" s="6" t="s">
        <v>17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V18" s="22"/>
      <c r="W18" s="4"/>
      <c r="X18" s="4"/>
      <c r="AH18" s="12">
        <f t="shared" si="12"/>
        <v>0</v>
      </c>
    </row>
    <row r="19" spans="1:34" x14ac:dyDescent="0.2">
      <c r="A19" s="5" t="s">
        <v>34</v>
      </c>
      <c r="B19" s="6" t="s">
        <v>18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>
        <v>15</v>
      </c>
      <c r="V19" s="10"/>
      <c r="W19" s="4"/>
      <c r="X19" s="5">
        <v>32</v>
      </c>
      <c r="Z19" s="4"/>
      <c r="AA19" s="4"/>
      <c r="AB19" s="4"/>
      <c r="AC19" s="4"/>
      <c r="AD19" s="4"/>
      <c r="AE19" s="4"/>
      <c r="AF19" s="4"/>
      <c r="AG19" s="4"/>
      <c r="AH19" s="12">
        <f t="shared" si="12"/>
        <v>47</v>
      </c>
    </row>
    <row r="20" spans="1:34" x14ac:dyDescent="0.2">
      <c r="A20" s="5" t="s">
        <v>34</v>
      </c>
      <c r="B20" s="6" t="s">
        <v>19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v>11</v>
      </c>
      <c r="Q20" s="4"/>
      <c r="R20" s="4"/>
      <c r="S20" s="4"/>
      <c r="T20" s="4"/>
      <c r="U20" s="4"/>
      <c r="V20" s="10"/>
      <c r="W20" s="4"/>
      <c r="X20" s="4"/>
      <c r="Z20" s="4"/>
      <c r="AA20" s="4"/>
      <c r="AB20" s="4"/>
      <c r="AC20" s="4"/>
      <c r="AD20" s="4"/>
      <c r="AE20" s="4"/>
      <c r="AF20" s="4"/>
      <c r="AG20" s="4"/>
      <c r="AH20" s="12">
        <f t="shared" si="12"/>
        <v>11</v>
      </c>
    </row>
    <row r="21" spans="1:34" x14ac:dyDescent="0.2">
      <c r="A21" s="5" t="s">
        <v>34</v>
      </c>
      <c r="B21" s="6" t="s">
        <v>20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10"/>
      <c r="W21" s="4"/>
      <c r="X21" s="4"/>
      <c r="Z21" s="4"/>
      <c r="AA21" s="4"/>
      <c r="AB21" s="4"/>
      <c r="AC21" s="4"/>
      <c r="AD21" s="4"/>
      <c r="AE21" s="4"/>
      <c r="AF21" s="4"/>
      <c r="AG21" s="4"/>
      <c r="AH21" s="12">
        <f t="shared" si="12"/>
        <v>0</v>
      </c>
    </row>
    <row r="22" spans="1:34" x14ac:dyDescent="0.2">
      <c r="A22" s="5" t="s">
        <v>34</v>
      </c>
      <c r="B22" s="6" t="s">
        <v>21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v>8</v>
      </c>
      <c r="Q22" s="4"/>
      <c r="R22" s="4"/>
      <c r="S22" s="4"/>
      <c r="T22" s="4"/>
      <c r="U22" s="5">
        <v>2</v>
      </c>
      <c r="V22" s="10"/>
      <c r="W22" s="4"/>
      <c r="X22" s="4">
        <v>5</v>
      </c>
      <c r="Z22" s="4"/>
      <c r="AA22" s="4"/>
      <c r="AB22" s="4"/>
      <c r="AC22" s="4"/>
      <c r="AD22" s="4"/>
      <c r="AE22" s="4"/>
      <c r="AF22" s="4"/>
      <c r="AG22" s="4"/>
      <c r="AH22" s="12">
        <f t="shared" si="12"/>
        <v>15</v>
      </c>
    </row>
    <row r="23" spans="1:34" x14ac:dyDescent="0.2">
      <c r="A23" s="6" t="s">
        <v>25</v>
      </c>
      <c r="B23" s="6" t="s">
        <v>23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 t="s">
        <v>0</v>
      </c>
      <c r="Q23" s="4"/>
      <c r="R23" s="4"/>
      <c r="S23" s="4"/>
      <c r="T23" s="4"/>
      <c r="U23" s="4"/>
      <c r="V23" s="10"/>
      <c r="W23" s="4"/>
      <c r="X23" s="4"/>
      <c r="Z23" s="4"/>
      <c r="AA23" s="4"/>
      <c r="AB23" s="4">
        <v>22</v>
      </c>
      <c r="AC23" s="4"/>
      <c r="AD23" s="4">
        <v>18</v>
      </c>
      <c r="AE23" s="4"/>
      <c r="AF23" s="4"/>
      <c r="AG23" s="4"/>
      <c r="AH23" s="12">
        <f t="shared" si="12"/>
        <v>40</v>
      </c>
    </row>
    <row r="24" spans="1:34" x14ac:dyDescent="0.2">
      <c r="A24" s="6" t="s">
        <v>25</v>
      </c>
      <c r="B24" s="6" t="s">
        <v>24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10"/>
      <c r="W24" s="4"/>
      <c r="X24" s="4"/>
      <c r="Z24" s="4"/>
      <c r="AA24" s="4"/>
      <c r="AB24" s="4"/>
      <c r="AC24" s="4"/>
      <c r="AD24" s="4"/>
      <c r="AE24" s="4"/>
      <c r="AF24" s="4"/>
      <c r="AG24" s="4"/>
      <c r="AH24" s="12">
        <f t="shared" si="12"/>
        <v>0</v>
      </c>
    </row>
    <row r="25" spans="1:34" x14ac:dyDescent="0.2">
      <c r="A25" s="6" t="s">
        <v>35</v>
      </c>
      <c r="B25" s="6" t="s">
        <v>23</v>
      </c>
      <c r="C25" s="4"/>
      <c r="D25" s="4"/>
      <c r="E25" s="4"/>
      <c r="F25" s="4"/>
      <c r="G25" s="4"/>
      <c r="H25" s="10"/>
      <c r="I25" s="4"/>
      <c r="J25" s="4"/>
      <c r="K25" s="4"/>
      <c r="L25" s="4"/>
      <c r="M25" s="4"/>
      <c r="N25" s="4"/>
      <c r="O25" s="4"/>
      <c r="P25" s="4">
        <v>106</v>
      </c>
      <c r="Q25" s="4"/>
      <c r="R25" s="4"/>
      <c r="S25" s="4"/>
      <c r="T25" s="4"/>
      <c r="U25" s="4"/>
      <c r="V25" s="10"/>
      <c r="W25" s="4" t="s">
        <v>0</v>
      </c>
      <c r="X25" s="4"/>
      <c r="Z25" s="4"/>
      <c r="AA25" s="4"/>
      <c r="AB25" s="4"/>
      <c r="AC25" s="4"/>
      <c r="AD25" s="4"/>
      <c r="AE25" s="4"/>
      <c r="AF25" s="4"/>
      <c r="AG25" s="4"/>
      <c r="AH25" s="12">
        <f t="shared" si="12"/>
        <v>106</v>
      </c>
    </row>
    <row r="26" spans="1:34" x14ac:dyDescent="0.2">
      <c r="A26" s="6" t="s">
        <v>35</v>
      </c>
      <c r="B26" s="6" t="s">
        <v>24</v>
      </c>
      <c r="C26" s="4"/>
      <c r="D26" s="4"/>
      <c r="E26" s="4"/>
      <c r="F26" s="4"/>
      <c r="G26" s="4"/>
      <c r="H26" s="10"/>
      <c r="I26" s="4"/>
      <c r="J26" s="4"/>
      <c r="K26" s="4"/>
      <c r="L26" s="4"/>
      <c r="M26" s="4"/>
      <c r="N26" s="4"/>
      <c r="O26" s="4"/>
      <c r="P26" s="4" t="s">
        <v>0</v>
      </c>
      <c r="Q26" s="4"/>
      <c r="R26" s="4"/>
      <c r="S26" s="4"/>
      <c r="T26" s="4"/>
      <c r="U26" s="4"/>
      <c r="V26" s="10"/>
      <c r="W26" s="4" t="s">
        <v>0</v>
      </c>
      <c r="X26" s="4"/>
      <c r="Z26" s="4"/>
      <c r="AA26" s="4"/>
      <c r="AB26" s="4"/>
      <c r="AC26" s="4"/>
      <c r="AD26" s="4"/>
      <c r="AE26" s="4"/>
      <c r="AF26" s="4"/>
      <c r="AG26" s="4"/>
      <c r="AH26" s="12">
        <f t="shared" si="12"/>
        <v>0</v>
      </c>
    </row>
    <row r="27" spans="1:34" x14ac:dyDescent="0.2">
      <c r="A27" s="6" t="s">
        <v>26</v>
      </c>
      <c r="B27" s="6" t="s">
        <v>40</v>
      </c>
      <c r="C27" s="5">
        <v>19</v>
      </c>
      <c r="F27" s="5">
        <v>13</v>
      </c>
      <c r="G27" s="5">
        <v>13</v>
      </c>
      <c r="H27" s="5">
        <v>13</v>
      </c>
      <c r="M27" s="5">
        <v>65</v>
      </c>
      <c r="N27" s="5">
        <v>65</v>
      </c>
      <c r="O27" s="5">
        <v>65</v>
      </c>
      <c r="P27" s="5">
        <v>65</v>
      </c>
      <c r="Q27" s="5">
        <v>65</v>
      </c>
      <c r="T27" s="5">
        <v>12</v>
      </c>
      <c r="U27" s="5">
        <v>12</v>
      </c>
      <c r="V27" s="22">
        <v>12</v>
      </c>
      <c r="X27" s="5">
        <v>8</v>
      </c>
      <c r="Y27" s="5">
        <v>8</v>
      </c>
      <c r="AA27" s="5">
        <v>42</v>
      </c>
      <c r="AB27" s="5">
        <v>42</v>
      </c>
      <c r="AC27" s="5">
        <v>42</v>
      </c>
      <c r="AD27" s="5">
        <v>42</v>
      </c>
      <c r="AE27" s="5">
        <v>42</v>
      </c>
      <c r="AH27" s="12">
        <f t="shared" si="12"/>
        <v>645</v>
      </c>
    </row>
    <row r="28" spans="1:34" x14ac:dyDescent="0.2">
      <c r="A28" s="6" t="s">
        <v>28</v>
      </c>
      <c r="B28" s="6" t="s">
        <v>23</v>
      </c>
      <c r="C28" s="5" t="s">
        <v>0</v>
      </c>
      <c r="I28" s="5">
        <v>11</v>
      </c>
      <c r="J28" s="5">
        <v>23</v>
      </c>
      <c r="V28" s="22"/>
      <c r="AH28" s="12">
        <f t="shared" si="12"/>
        <v>34</v>
      </c>
    </row>
    <row r="29" spans="1:34" x14ac:dyDescent="0.2">
      <c r="A29" s="6" t="s">
        <v>28</v>
      </c>
      <c r="B29" s="6" t="s">
        <v>24</v>
      </c>
      <c r="C29" s="5" t="s">
        <v>0</v>
      </c>
      <c r="I29" s="5">
        <v>19</v>
      </c>
      <c r="J29" s="5">
        <v>40</v>
      </c>
      <c r="V29" s="22"/>
      <c r="AH29" s="12">
        <f t="shared" si="12"/>
        <v>59</v>
      </c>
    </row>
    <row r="30" spans="1:34" x14ac:dyDescent="0.2">
      <c r="A30" s="6" t="s">
        <v>27</v>
      </c>
      <c r="B30" s="6" t="s">
        <v>23</v>
      </c>
      <c r="I30" s="5" t="s">
        <v>0</v>
      </c>
      <c r="J30" s="5" t="s">
        <v>0</v>
      </c>
      <c r="V30" s="22"/>
      <c r="AH30" s="12">
        <f t="shared" si="12"/>
        <v>0</v>
      </c>
    </row>
    <row r="31" spans="1:34" x14ac:dyDescent="0.2">
      <c r="A31" s="6" t="s">
        <v>27</v>
      </c>
      <c r="B31" s="6" t="s">
        <v>24</v>
      </c>
      <c r="I31" s="5" t="s">
        <v>0</v>
      </c>
      <c r="J31" s="5" t="s">
        <v>0</v>
      </c>
      <c r="V31" s="22"/>
      <c r="AH31" s="12">
        <f t="shared" si="12"/>
        <v>0</v>
      </c>
    </row>
    <row r="32" spans="1:34" x14ac:dyDescent="0.2">
      <c r="A32" s="6" t="s">
        <v>22</v>
      </c>
      <c r="B32" s="6" t="s">
        <v>23</v>
      </c>
      <c r="P32" s="5" t="s">
        <v>0</v>
      </c>
      <c r="V32" s="22"/>
      <c r="W32" s="5">
        <v>12</v>
      </c>
      <c r="AH32" s="12">
        <f t="shared" si="12"/>
        <v>12</v>
      </c>
    </row>
    <row r="33" spans="1:34" x14ac:dyDescent="0.2">
      <c r="A33" s="6" t="s">
        <v>22</v>
      </c>
      <c r="B33" s="6" t="s">
        <v>24</v>
      </c>
      <c r="P33" s="5" t="s">
        <v>0</v>
      </c>
      <c r="V33" s="22"/>
      <c r="W33" s="5">
        <v>17</v>
      </c>
      <c r="AH33" s="12">
        <f t="shared" si="12"/>
        <v>17</v>
      </c>
    </row>
    <row r="34" spans="1:34" x14ac:dyDescent="0.2">
      <c r="A34" s="6" t="s">
        <v>29</v>
      </c>
      <c r="B34" s="6" t="s">
        <v>23</v>
      </c>
      <c r="I34" s="5">
        <v>61</v>
      </c>
      <c r="P34" s="5">
        <v>275</v>
      </c>
      <c r="V34" s="22"/>
      <c r="W34" s="5">
        <v>175</v>
      </c>
      <c r="Y34" s="5" t="s">
        <v>0</v>
      </c>
      <c r="AD34" s="5">
        <v>76</v>
      </c>
      <c r="AH34" s="12">
        <f t="shared" si="12"/>
        <v>587</v>
      </c>
    </row>
    <row r="35" spans="1:34" x14ac:dyDescent="0.2">
      <c r="A35" s="6" t="s">
        <v>29</v>
      </c>
      <c r="B35" s="6" t="s">
        <v>24</v>
      </c>
      <c r="I35" s="5">
        <v>54</v>
      </c>
      <c r="P35" s="5">
        <v>176</v>
      </c>
      <c r="V35" s="22"/>
      <c r="W35" s="5">
        <v>183</v>
      </c>
      <c r="Y35" s="5" t="s">
        <v>0</v>
      </c>
      <c r="AD35" s="5">
        <v>51</v>
      </c>
      <c r="AH35" s="12">
        <f t="shared" si="12"/>
        <v>464</v>
      </c>
    </row>
    <row r="36" spans="1:34" x14ac:dyDescent="0.2">
      <c r="A36" s="6" t="s">
        <v>30</v>
      </c>
      <c r="B36" s="6" t="s">
        <v>23</v>
      </c>
      <c r="D36" s="5">
        <v>10</v>
      </c>
      <c r="K36" s="5">
        <v>39</v>
      </c>
      <c r="R36" s="5">
        <v>0</v>
      </c>
      <c r="V36" s="22"/>
      <c r="Y36" s="5">
        <v>27</v>
      </c>
      <c r="AH36" s="12">
        <f t="shared" si="12"/>
        <v>76</v>
      </c>
    </row>
    <row r="37" spans="1:34" x14ac:dyDescent="0.2">
      <c r="A37" s="6" t="s">
        <v>30</v>
      </c>
      <c r="B37" s="6" t="s">
        <v>24</v>
      </c>
      <c r="D37" s="5">
        <v>6</v>
      </c>
      <c r="K37" s="5">
        <v>18</v>
      </c>
      <c r="R37" s="5">
        <v>0</v>
      </c>
      <c r="V37" s="22"/>
      <c r="Y37" s="5">
        <v>19</v>
      </c>
      <c r="AH37" s="12">
        <f t="shared" si="12"/>
        <v>43</v>
      </c>
    </row>
    <row r="38" spans="1:34" x14ac:dyDescent="0.2">
      <c r="A38" s="6" t="s">
        <v>31</v>
      </c>
      <c r="B38" s="6" t="s">
        <v>36</v>
      </c>
      <c r="D38" s="5">
        <v>200</v>
      </c>
      <c r="J38" s="5">
        <v>32</v>
      </c>
      <c r="K38" s="5">
        <v>200</v>
      </c>
      <c r="O38" s="5">
        <v>15</v>
      </c>
      <c r="P38" s="5">
        <v>30</v>
      </c>
      <c r="Q38" s="5">
        <v>17</v>
      </c>
      <c r="R38" s="5">
        <v>200</v>
      </c>
      <c r="V38" s="22"/>
      <c r="Y38" s="5">
        <v>0</v>
      </c>
      <c r="AB38" s="5">
        <v>8</v>
      </c>
      <c r="AF38" s="5" t="s">
        <v>0</v>
      </c>
      <c r="AH38" s="12">
        <f t="shared" si="12"/>
        <v>702</v>
      </c>
    </row>
    <row r="39" spans="1:34" s="5" customFormat="1" x14ac:dyDescent="0.2">
      <c r="A39" s="31" t="s">
        <v>39</v>
      </c>
      <c r="B39" s="31" t="s">
        <v>38</v>
      </c>
      <c r="C39" s="12">
        <f t="shared" ref="C39:AC39" si="13">SUM(C17:C38)+C15</f>
        <v>128</v>
      </c>
      <c r="D39" s="12">
        <f t="shared" si="13"/>
        <v>311</v>
      </c>
      <c r="E39" s="12">
        <f t="shared" si="13"/>
        <v>0</v>
      </c>
      <c r="F39" s="12">
        <f t="shared" si="13"/>
        <v>13</v>
      </c>
      <c r="G39" s="12">
        <f t="shared" si="13"/>
        <v>148</v>
      </c>
      <c r="H39" s="12">
        <f t="shared" si="13"/>
        <v>126</v>
      </c>
      <c r="I39" s="12">
        <f t="shared" si="13"/>
        <v>215</v>
      </c>
      <c r="J39" s="12">
        <f t="shared" si="13"/>
        <v>160</v>
      </c>
      <c r="K39" s="12">
        <f t="shared" si="13"/>
        <v>337</v>
      </c>
      <c r="L39" s="12">
        <f t="shared" si="13"/>
        <v>0</v>
      </c>
      <c r="M39" s="12">
        <f t="shared" si="13"/>
        <v>65</v>
      </c>
      <c r="N39" s="12">
        <f t="shared" si="13"/>
        <v>229</v>
      </c>
      <c r="O39" s="12">
        <f t="shared" si="13"/>
        <v>248</v>
      </c>
      <c r="P39" s="12">
        <f t="shared" si="13"/>
        <v>787</v>
      </c>
      <c r="Q39" s="12">
        <f t="shared" si="13"/>
        <v>232</v>
      </c>
      <c r="R39" s="12">
        <f t="shared" si="13"/>
        <v>301</v>
      </c>
      <c r="S39" s="12">
        <f t="shared" si="13"/>
        <v>0</v>
      </c>
      <c r="T39" s="12">
        <f t="shared" si="13"/>
        <v>12</v>
      </c>
      <c r="U39" s="12">
        <f t="shared" si="13"/>
        <v>135</v>
      </c>
      <c r="V39" s="12">
        <f t="shared" si="13"/>
        <v>99</v>
      </c>
      <c r="W39" s="12">
        <f t="shared" si="13"/>
        <v>479</v>
      </c>
      <c r="X39" s="12">
        <f t="shared" si="13"/>
        <v>158</v>
      </c>
      <c r="Y39" s="12">
        <f t="shared" si="13"/>
        <v>209</v>
      </c>
      <c r="Z39" s="12">
        <f t="shared" si="13"/>
        <v>0</v>
      </c>
      <c r="AA39" s="12">
        <f t="shared" si="13"/>
        <v>42</v>
      </c>
      <c r="AB39" s="12">
        <f t="shared" si="13"/>
        <v>206</v>
      </c>
      <c r="AC39" s="12">
        <f t="shared" si="13"/>
        <v>136</v>
      </c>
      <c r="AD39" s="12">
        <f>SUM(AD17:AD38)+AD15</f>
        <v>261</v>
      </c>
      <c r="AE39" s="12">
        <f>SUM(AE17:AE38)+AE15</f>
        <v>159</v>
      </c>
      <c r="AF39" s="12">
        <f>SUM(AF17:AF38)+AF15</f>
        <v>165</v>
      </c>
      <c r="AG39" s="12">
        <f>SUM(AG17:AG38)+AG15</f>
        <v>0</v>
      </c>
      <c r="AH39" s="12">
        <f>SUM(AH17:AH38)+AH15</f>
        <v>5361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workbookViewId="0">
      <pane xSplit="2" ySplit="1" topLeftCell="C35" activePane="bottomRight" state="frozen"/>
      <selection pane="topRight" activeCell="C1" sqref="C1"/>
      <selection pane="bottomLeft" activeCell="A3" sqref="A3"/>
      <selection pane="bottomRight" activeCell="AG25" sqref="AG25"/>
    </sheetView>
  </sheetViews>
  <sheetFormatPr baseColWidth="10" defaultColWidth="8.83203125" defaultRowHeight="15" x14ac:dyDescent="0.2"/>
  <cols>
    <col min="1" max="1" width="23.83203125" style="5" bestFit="1" customWidth="1"/>
    <col min="2" max="2" width="22.5" style="5" customWidth="1"/>
    <col min="3" max="8" width="8.83203125" style="5"/>
    <col min="9" max="9" width="8.6640625" style="5" customWidth="1"/>
    <col min="10" max="32" width="8.83203125" style="5"/>
    <col min="33" max="33" width="8.83203125" style="12"/>
    <col min="34" max="16384" width="8.83203125" style="5"/>
  </cols>
  <sheetData>
    <row r="1" spans="1:33" ht="16" thickBot="1" x14ac:dyDescent="0.25">
      <c r="A1" s="32" t="s">
        <v>32</v>
      </c>
      <c r="B1" s="32" t="s">
        <v>33</v>
      </c>
      <c r="C1" s="33">
        <v>42583</v>
      </c>
      <c r="D1" s="33">
        <f t="shared" ref="D1:T1" si="0" xml:space="preserve"> (C1+1)</f>
        <v>42584</v>
      </c>
      <c r="E1" s="33">
        <f t="shared" si="0"/>
        <v>42585</v>
      </c>
      <c r="F1" s="33">
        <f t="shared" si="0"/>
        <v>42586</v>
      </c>
      <c r="G1" s="33">
        <f t="shared" si="0"/>
        <v>42587</v>
      </c>
      <c r="H1" s="33">
        <f t="shared" si="0"/>
        <v>42588</v>
      </c>
      <c r="I1" s="33">
        <f t="shared" si="0"/>
        <v>42589</v>
      </c>
      <c r="J1" s="33">
        <f t="shared" si="0"/>
        <v>42590</v>
      </c>
      <c r="K1" s="33">
        <f t="shared" si="0"/>
        <v>42591</v>
      </c>
      <c r="L1" s="33">
        <f t="shared" si="0"/>
        <v>42592</v>
      </c>
      <c r="M1" s="33">
        <f t="shared" si="0"/>
        <v>42593</v>
      </c>
      <c r="N1" s="33">
        <f t="shared" si="0"/>
        <v>42594</v>
      </c>
      <c r="O1" s="33">
        <f t="shared" si="0"/>
        <v>42595</v>
      </c>
      <c r="P1" s="33">
        <f t="shared" si="0"/>
        <v>42596</v>
      </c>
      <c r="Q1" s="33">
        <f t="shared" si="0"/>
        <v>42597</v>
      </c>
      <c r="R1" s="36">
        <f t="shared" si="0"/>
        <v>42598</v>
      </c>
      <c r="S1" s="33">
        <f t="shared" si="0"/>
        <v>42599</v>
      </c>
      <c r="T1" s="33">
        <f t="shared" si="0"/>
        <v>42600</v>
      </c>
      <c r="U1" s="33">
        <f t="shared" ref="U1" si="1" xml:space="preserve"> (T1+1)</f>
        <v>42601</v>
      </c>
      <c r="V1" s="33">
        <f t="shared" ref="V1" si="2" xml:space="preserve"> (U1+1)</f>
        <v>42602</v>
      </c>
      <c r="W1" s="33">
        <f t="shared" ref="W1" si="3" xml:space="preserve"> (V1+1)</f>
        <v>42603</v>
      </c>
      <c r="X1" s="33">
        <f t="shared" ref="X1" si="4" xml:space="preserve"> (W1+1)</f>
        <v>42604</v>
      </c>
      <c r="Y1" s="33">
        <f t="shared" ref="Y1" si="5" xml:space="preserve"> (X1+1)</f>
        <v>42605</v>
      </c>
      <c r="Z1" s="33">
        <f t="shared" ref="Z1" si="6" xml:space="preserve"> (Y1+1)</f>
        <v>42606</v>
      </c>
      <c r="AA1" s="33">
        <f t="shared" ref="AA1" si="7" xml:space="preserve"> (Z1+1)</f>
        <v>42607</v>
      </c>
      <c r="AB1" s="33">
        <f t="shared" ref="AB1" si="8" xml:space="preserve"> (AA1+1)</f>
        <v>42608</v>
      </c>
      <c r="AC1" s="33">
        <f t="shared" ref="AC1" si="9" xml:space="preserve"> (AB1+1)</f>
        <v>42609</v>
      </c>
      <c r="AD1" s="33">
        <f t="shared" ref="AD1" si="10" xml:space="preserve"> (AC1+1)</f>
        <v>42610</v>
      </c>
      <c r="AE1" s="33">
        <f t="shared" ref="AE1" si="11" xml:space="preserve"> (AD1+1)</f>
        <v>42611</v>
      </c>
      <c r="AF1" s="33">
        <f t="shared" ref="AF1" si="12" xml:space="preserve"> (AE1+1)</f>
        <v>42612</v>
      </c>
      <c r="AG1" s="27" t="s">
        <v>39</v>
      </c>
    </row>
    <row r="2" spans="1:33" x14ac:dyDescent="0.2">
      <c r="A2" s="6" t="s">
        <v>1</v>
      </c>
      <c r="B2" s="6" t="s">
        <v>2</v>
      </c>
      <c r="C2" s="4"/>
      <c r="D2" s="4">
        <v>1</v>
      </c>
      <c r="E2" s="4">
        <v>3</v>
      </c>
      <c r="F2" s="4">
        <v>4</v>
      </c>
      <c r="G2" s="4">
        <v>7</v>
      </c>
      <c r="H2" s="4">
        <v>7</v>
      </c>
      <c r="I2" s="4"/>
      <c r="J2" s="4"/>
      <c r="K2" s="4">
        <v>4</v>
      </c>
      <c r="L2" s="4">
        <v>4</v>
      </c>
      <c r="M2" s="4">
        <v>3</v>
      </c>
      <c r="N2" s="4">
        <v>2</v>
      </c>
      <c r="O2" s="4">
        <v>3</v>
      </c>
      <c r="P2" s="4"/>
      <c r="Q2" s="4"/>
      <c r="R2" s="10">
        <v>5</v>
      </c>
      <c r="S2" s="4">
        <v>3</v>
      </c>
      <c r="T2" s="4">
        <v>6</v>
      </c>
      <c r="U2" s="4"/>
      <c r="V2" s="4">
        <v>8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12">
        <f t="shared" ref="AG2:AG15" si="13">SUM(C2:AF2)</f>
        <v>60</v>
      </c>
    </row>
    <row r="3" spans="1:33" x14ac:dyDescent="0.2">
      <c r="A3" s="6" t="s">
        <v>1</v>
      </c>
      <c r="B3" s="6" t="s">
        <v>3</v>
      </c>
      <c r="C3" s="4"/>
      <c r="D3" s="4">
        <v>1</v>
      </c>
      <c r="E3" s="4">
        <v>5</v>
      </c>
      <c r="F3" s="4">
        <v>4</v>
      </c>
      <c r="G3" s="4">
        <v>5</v>
      </c>
      <c r="H3" s="4">
        <v>5</v>
      </c>
      <c r="I3" s="4"/>
      <c r="J3" s="4"/>
      <c r="K3" s="4">
        <v>4</v>
      </c>
      <c r="L3" s="4">
        <v>4</v>
      </c>
      <c r="M3" s="4">
        <v>6</v>
      </c>
      <c r="N3" s="4">
        <v>4</v>
      </c>
      <c r="O3" s="4">
        <v>5</v>
      </c>
      <c r="P3" s="4"/>
      <c r="Q3" s="4"/>
      <c r="R3" s="10">
        <v>7</v>
      </c>
      <c r="S3" s="4">
        <v>5</v>
      </c>
      <c r="T3" s="4">
        <v>13</v>
      </c>
      <c r="U3" s="4"/>
      <c r="V3" s="4">
        <v>8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12">
        <f t="shared" si="13"/>
        <v>76</v>
      </c>
    </row>
    <row r="4" spans="1:33" x14ac:dyDescent="0.2">
      <c r="A4" s="6" t="s">
        <v>1</v>
      </c>
      <c r="B4" s="6" t="s">
        <v>4</v>
      </c>
      <c r="C4" s="4"/>
      <c r="D4" s="4">
        <v>14</v>
      </c>
      <c r="E4" s="4">
        <v>16</v>
      </c>
      <c r="F4" s="4">
        <v>10</v>
      </c>
      <c r="G4" s="4">
        <v>25</v>
      </c>
      <c r="H4" s="4">
        <v>25</v>
      </c>
      <c r="I4" s="4"/>
      <c r="J4" s="4"/>
      <c r="K4" s="4">
        <v>13</v>
      </c>
      <c r="L4" s="4">
        <v>7</v>
      </c>
      <c r="M4" s="4">
        <v>12</v>
      </c>
      <c r="N4" s="4">
        <v>10</v>
      </c>
      <c r="O4" s="4">
        <v>20</v>
      </c>
      <c r="P4" s="4"/>
      <c r="Q4" s="4"/>
      <c r="R4" s="10">
        <v>19</v>
      </c>
      <c r="S4" s="4">
        <v>8</v>
      </c>
      <c r="T4" s="4">
        <v>4</v>
      </c>
      <c r="U4" s="4">
        <v>4</v>
      </c>
      <c r="V4" s="4">
        <v>16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12">
        <f t="shared" si="13"/>
        <v>203</v>
      </c>
    </row>
    <row r="5" spans="1:33" x14ac:dyDescent="0.2">
      <c r="A5" s="6" t="s">
        <v>1</v>
      </c>
      <c r="B5" s="6" t="s">
        <v>5</v>
      </c>
      <c r="C5" s="4"/>
      <c r="D5" s="4">
        <v>5</v>
      </c>
      <c r="E5" s="4">
        <v>10</v>
      </c>
      <c r="F5" s="4">
        <v>8</v>
      </c>
      <c r="G5" s="4">
        <v>15</v>
      </c>
      <c r="H5" s="4">
        <v>15</v>
      </c>
      <c r="I5" s="4"/>
      <c r="J5" s="4"/>
      <c r="K5" s="4">
        <v>2</v>
      </c>
      <c r="L5" s="4">
        <v>8</v>
      </c>
      <c r="M5" s="4">
        <v>8</v>
      </c>
      <c r="N5" s="4">
        <v>3</v>
      </c>
      <c r="O5" s="4">
        <v>3</v>
      </c>
      <c r="P5" s="4"/>
      <c r="Q5" s="4"/>
      <c r="R5" s="10">
        <v>2</v>
      </c>
      <c r="S5" s="4">
        <v>7</v>
      </c>
      <c r="T5" s="4">
        <v>3</v>
      </c>
      <c r="U5" s="4">
        <v>2</v>
      </c>
      <c r="V5" s="4">
        <v>8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12">
        <f t="shared" si="13"/>
        <v>99</v>
      </c>
    </row>
    <row r="6" spans="1:33" x14ac:dyDescent="0.2">
      <c r="A6" s="6" t="s">
        <v>1</v>
      </c>
      <c r="B6" s="6" t="s">
        <v>6</v>
      </c>
      <c r="C6" s="4"/>
      <c r="D6" s="4">
        <v>13</v>
      </c>
      <c r="E6" s="4">
        <v>9</v>
      </c>
      <c r="F6" s="4">
        <v>9</v>
      </c>
      <c r="G6" s="4">
        <v>14</v>
      </c>
      <c r="H6" s="4">
        <v>14</v>
      </c>
      <c r="I6" s="4"/>
      <c r="J6" s="4"/>
      <c r="K6" s="4">
        <v>21</v>
      </c>
      <c r="L6" s="4">
        <v>7</v>
      </c>
      <c r="M6" s="4">
        <v>13</v>
      </c>
      <c r="N6" s="4">
        <v>9</v>
      </c>
      <c r="O6" s="4">
        <v>12</v>
      </c>
      <c r="P6" s="4"/>
      <c r="Q6" s="4"/>
      <c r="R6" s="10">
        <v>15</v>
      </c>
      <c r="S6" s="4">
        <v>13</v>
      </c>
      <c r="T6" s="4"/>
      <c r="U6" s="4">
        <v>6</v>
      </c>
      <c r="V6" s="4">
        <v>6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12">
        <f t="shared" si="13"/>
        <v>161</v>
      </c>
    </row>
    <row r="7" spans="1:33" x14ac:dyDescent="0.2">
      <c r="A7" s="6" t="s">
        <v>1</v>
      </c>
      <c r="B7" s="6" t="s">
        <v>7</v>
      </c>
      <c r="C7" s="4"/>
      <c r="D7" s="4">
        <v>3</v>
      </c>
      <c r="E7" s="4">
        <v>1</v>
      </c>
      <c r="F7" s="4"/>
      <c r="G7" s="4">
        <v>3</v>
      </c>
      <c r="H7" s="4">
        <v>3</v>
      </c>
      <c r="I7" s="4"/>
      <c r="J7" s="4"/>
      <c r="K7" s="4">
        <v>5</v>
      </c>
      <c r="L7" s="4">
        <v>3</v>
      </c>
      <c r="M7" s="4">
        <v>3</v>
      </c>
      <c r="N7" s="4">
        <v>5</v>
      </c>
      <c r="O7" s="4">
        <v>1</v>
      </c>
      <c r="P7" s="4"/>
      <c r="Q7" s="4"/>
      <c r="R7" s="10"/>
      <c r="S7" s="4">
        <v>1</v>
      </c>
      <c r="T7" s="4"/>
      <c r="U7" s="4">
        <v>2</v>
      </c>
      <c r="V7" s="4">
        <v>1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12">
        <f t="shared" si="13"/>
        <v>31</v>
      </c>
    </row>
    <row r="8" spans="1:33" x14ac:dyDescent="0.2">
      <c r="A8" s="6" t="s">
        <v>1</v>
      </c>
      <c r="B8" s="6" t="s">
        <v>8</v>
      </c>
      <c r="C8" s="4"/>
      <c r="D8" s="4"/>
      <c r="E8" s="4"/>
      <c r="F8" s="4"/>
      <c r="G8" s="4">
        <v>2</v>
      </c>
      <c r="H8" s="4">
        <v>2</v>
      </c>
      <c r="I8" s="4"/>
      <c r="J8" s="4"/>
      <c r="K8" s="4">
        <v>8</v>
      </c>
      <c r="L8" s="4">
        <v>5</v>
      </c>
      <c r="M8" s="4">
        <v>3</v>
      </c>
      <c r="N8" s="4">
        <v>2</v>
      </c>
      <c r="O8" s="4"/>
      <c r="P8" s="4"/>
      <c r="Q8" s="4"/>
      <c r="R8" s="10">
        <v>5</v>
      </c>
      <c r="S8" s="4">
        <v>3</v>
      </c>
      <c r="T8" s="4">
        <v>2</v>
      </c>
      <c r="U8" s="4">
        <v>3</v>
      </c>
      <c r="V8" s="4">
        <v>6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12">
        <f t="shared" si="13"/>
        <v>41</v>
      </c>
    </row>
    <row r="9" spans="1:33" x14ac:dyDescent="0.2">
      <c r="A9" s="6" t="s">
        <v>1</v>
      </c>
      <c r="B9" s="6" t="s">
        <v>9</v>
      </c>
      <c r="C9" s="4"/>
      <c r="D9" s="4"/>
      <c r="E9" s="4"/>
      <c r="F9" s="4">
        <v>2</v>
      </c>
      <c r="G9" s="4">
        <v>1</v>
      </c>
      <c r="H9" s="4">
        <v>1</v>
      </c>
      <c r="I9" s="4"/>
      <c r="J9" s="4"/>
      <c r="K9" s="4">
        <v>7</v>
      </c>
      <c r="L9" s="4">
        <v>12</v>
      </c>
      <c r="M9" s="4">
        <v>5</v>
      </c>
      <c r="N9" s="4"/>
      <c r="O9" s="4"/>
      <c r="P9" s="4"/>
      <c r="Q9" s="4"/>
      <c r="R9" s="10">
        <v>5</v>
      </c>
      <c r="S9" s="4">
        <v>7</v>
      </c>
      <c r="T9" s="4">
        <v>6</v>
      </c>
      <c r="U9" s="4">
        <v>2</v>
      </c>
      <c r="V9" s="4">
        <v>5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12">
        <f t="shared" si="13"/>
        <v>53</v>
      </c>
    </row>
    <row r="10" spans="1:33" x14ac:dyDescent="0.2">
      <c r="A10" s="6" t="s">
        <v>1</v>
      </c>
      <c r="B10" s="6" t="s">
        <v>10</v>
      </c>
      <c r="C10" s="4"/>
      <c r="D10" s="4"/>
      <c r="E10" s="4"/>
      <c r="F10" s="4">
        <v>2</v>
      </c>
      <c r="G10" s="4">
        <v>4</v>
      </c>
      <c r="H10" s="4">
        <v>4</v>
      </c>
      <c r="I10" s="4"/>
      <c r="J10" s="4"/>
      <c r="K10" s="4"/>
      <c r="L10" s="4"/>
      <c r="M10" s="4">
        <v>2</v>
      </c>
      <c r="N10" s="4"/>
      <c r="O10" s="4">
        <v>2</v>
      </c>
      <c r="P10" s="4"/>
      <c r="Q10" s="4"/>
      <c r="R10" s="10"/>
      <c r="S10" s="4">
        <v>2</v>
      </c>
      <c r="T10" s="4">
        <v>2</v>
      </c>
      <c r="U10" s="4">
        <v>1</v>
      </c>
      <c r="V10" s="4">
        <v>3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12">
        <f t="shared" si="13"/>
        <v>22</v>
      </c>
    </row>
    <row r="11" spans="1:33" x14ac:dyDescent="0.2">
      <c r="A11" s="6" t="s">
        <v>1</v>
      </c>
      <c r="B11" s="6" t="s">
        <v>11</v>
      </c>
      <c r="C11" s="4"/>
      <c r="D11" s="4">
        <v>9</v>
      </c>
      <c r="E11" s="4">
        <v>10</v>
      </c>
      <c r="F11" s="4">
        <v>12</v>
      </c>
      <c r="G11" s="4">
        <v>15</v>
      </c>
      <c r="H11" s="4">
        <v>15</v>
      </c>
      <c r="I11" s="4"/>
      <c r="J11" s="4"/>
      <c r="K11" s="4">
        <v>10</v>
      </c>
      <c r="L11" s="4">
        <v>6</v>
      </c>
      <c r="M11" s="4">
        <v>5</v>
      </c>
      <c r="N11" s="4">
        <v>6</v>
      </c>
      <c r="O11" s="4">
        <v>13</v>
      </c>
      <c r="P11" s="4"/>
      <c r="Q11" s="4"/>
      <c r="R11" s="10">
        <v>1</v>
      </c>
      <c r="S11" s="4">
        <v>5</v>
      </c>
      <c r="T11" s="4"/>
      <c r="U11" s="4">
        <v>2</v>
      </c>
      <c r="V11" s="4">
        <v>9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2">
        <f t="shared" si="13"/>
        <v>118</v>
      </c>
    </row>
    <row r="12" spans="1:33" x14ac:dyDescent="0.2">
      <c r="A12" s="6" t="s">
        <v>1</v>
      </c>
      <c r="B12" s="6" t="s">
        <v>12</v>
      </c>
      <c r="C12" s="4"/>
      <c r="D12" s="4">
        <v>2</v>
      </c>
      <c r="E12" s="4"/>
      <c r="F12" s="4">
        <v>4</v>
      </c>
      <c r="G12" s="4"/>
      <c r="H12" s="4">
        <v>3</v>
      </c>
      <c r="I12" s="4"/>
      <c r="J12" s="4"/>
      <c r="K12" s="4"/>
      <c r="L12" s="4"/>
      <c r="M12" s="4"/>
      <c r="N12" s="4">
        <v>1</v>
      </c>
      <c r="O12" s="4">
        <v>5</v>
      </c>
      <c r="P12" s="4"/>
      <c r="Q12" s="4"/>
      <c r="R12" s="10"/>
      <c r="S12" s="4">
        <v>1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12">
        <f t="shared" si="13"/>
        <v>16</v>
      </c>
    </row>
    <row r="13" spans="1:33" x14ac:dyDescent="0.2">
      <c r="A13" s="6" t="s">
        <v>1</v>
      </c>
      <c r="B13" s="6" t="s">
        <v>13</v>
      </c>
      <c r="C13" s="4" t="s">
        <v>0</v>
      </c>
      <c r="D13" s="4"/>
      <c r="E13" s="4"/>
      <c r="F13" s="4"/>
      <c r="G13" s="4">
        <v>3</v>
      </c>
      <c r="H13" s="4"/>
      <c r="I13" s="4"/>
      <c r="J13" s="4"/>
      <c r="K13" s="4"/>
      <c r="L13" s="4"/>
      <c r="M13" s="4"/>
      <c r="O13" s="4"/>
      <c r="P13" s="4"/>
      <c r="Q13" s="4"/>
      <c r="R13" s="10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12">
        <f t="shared" si="13"/>
        <v>3</v>
      </c>
    </row>
    <row r="14" spans="1:33" x14ac:dyDescent="0.2">
      <c r="A14" s="6" t="s">
        <v>1</v>
      </c>
      <c r="B14" s="6" t="s">
        <v>14</v>
      </c>
      <c r="C14" s="5" t="s">
        <v>0</v>
      </c>
      <c r="D14" s="4"/>
      <c r="E14" s="4"/>
      <c r="F14" s="4" t="s">
        <v>0</v>
      </c>
      <c r="G14" s="4"/>
      <c r="H14" s="4"/>
      <c r="I14" s="4"/>
      <c r="J14" s="4"/>
      <c r="K14" s="4"/>
      <c r="L14" s="4"/>
      <c r="M14" s="4"/>
      <c r="O14" s="4"/>
      <c r="P14" s="4"/>
      <c r="Q14" s="4"/>
      <c r="R14" s="10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12">
        <f t="shared" si="13"/>
        <v>0</v>
      </c>
    </row>
    <row r="15" spans="1:33" x14ac:dyDescent="0.2">
      <c r="A15" s="31" t="s">
        <v>1</v>
      </c>
      <c r="B15" s="9" t="s">
        <v>15</v>
      </c>
      <c r="C15" s="5">
        <f>SUM(C2:C14 )</f>
        <v>0</v>
      </c>
      <c r="D15" s="5">
        <f>SUM(D2:D14)</f>
        <v>48</v>
      </c>
      <c r="E15" s="5">
        <f>SUM(E2:E14)</f>
        <v>54</v>
      </c>
      <c r="F15" s="5">
        <f t="shared" ref="F15:AF15" si="14">SUM(F2:F14)</f>
        <v>55</v>
      </c>
      <c r="G15" s="5">
        <f t="shared" si="14"/>
        <v>94</v>
      </c>
      <c r="H15" s="5">
        <f t="shared" si="14"/>
        <v>94</v>
      </c>
      <c r="I15" s="5">
        <f>SUM(I2:I14)</f>
        <v>0</v>
      </c>
      <c r="J15" s="5">
        <f t="shared" si="14"/>
        <v>0</v>
      </c>
      <c r="K15" s="5">
        <f t="shared" si="14"/>
        <v>74</v>
      </c>
      <c r="L15" s="5">
        <f t="shared" si="14"/>
        <v>56</v>
      </c>
      <c r="M15" s="5">
        <f t="shared" si="14"/>
        <v>60</v>
      </c>
      <c r="N15" s="5">
        <f t="shared" si="14"/>
        <v>42</v>
      </c>
      <c r="O15" s="5">
        <f t="shared" si="14"/>
        <v>64</v>
      </c>
      <c r="P15" s="5">
        <f t="shared" si="14"/>
        <v>0</v>
      </c>
      <c r="Q15" s="5">
        <f t="shared" si="14"/>
        <v>0</v>
      </c>
      <c r="R15" s="5">
        <f t="shared" si="14"/>
        <v>59</v>
      </c>
      <c r="S15" s="5">
        <f t="shared" si="14"/>
        <v>55</v>
      </c>
      <c r="T15" s="5">
        <f t="shared" si="14"/>
        <v>36</v>
      </c>
      <c r="U15" s="5">
        <f t="shared" si="14"/>
        <v>22</v>
      </c>
      <c r="V15" s="5">
        <f t="shared" si="14"/>
        <v>70</v>
      </c>
      <c r="W15" s="5">
        <f t="shared" si="14"/>
        <v>0</v>
      </c>
      <c r="X15" s="22">
        <f t="shared" si="14"/>
        <v>0</v>
      </c>
      <c r="Y15" s="5">
        <f t="shared" si="14"/>
        <v>0</v>
      </c>
      <c r="Z15" s="5">
        <f t="shared" si="14"/>
        <v>0</v>
      </c>
      <c r="AA15" s="5">
        <f t="shared" si="14"/>
        <v>0</v>
      </c>
      <c r="AB15" s="5">
        <f t="shared" si="14"/>
        <v>0</v>
      </c>
      <c r="AC15" s="5">
        <f t="shared" si="14"/>
        <v>0</v>
      </c>
      <c r="AD15" s="5">
        <f t="shared" si="14"/>
        <v>0</v>
      </c>
      <c r="AE15" s="5">
        <f t="shared" si="14"/>
        <v>0</v>
      </c>
      <c r="AF15" s="5">
        <f t="shared" si="14"/>
        <v>0</v>
      </c>
      <c r="AG15" s="12">
        <f t="shared" si="13"/>
        <v>883</v>
      </c>
    </row>
    <row r="16" spans="1:33" x14ac:dyDescent="0.2">
      <c r="A16" s="31"/>
      <c r="B16" s="9"/>
      <c r="R16" s="22"/>
    </row>
    <row r="17" spans="1:33" x14ac:dyDescent="0.2">
      <c r="A17" s="6" t="s">
        <v>16</v>
      </c>
      <c r="B17" s="6" t="s">
        <v>37</v>
      </c>
      <c r="D17" s="5">
        <v>44</v>
      </c>
      <c r="E17" s="5">
        <v>43</v>
      </c>
      <c r="F17" s="5">
        <v>37</v>
      </c>
      <c r="G17" s="5">
        <v>19</v>
      </c>
      <c r="H17" s="4">
        <v>15</v>
      </c>
      <c r="K17" s="5">
        <v>33</v>
      </c>
      <c r="L17" s="5">
        <v>14</v>
      </c>
      <c r="M17" s="5">
        <v>18</v>
      </c>
      <c r="N17" s="5">
        <v>28</v>
      </c>
      <c r="O17" s="5">
        <v>12</v>
      </c>
      <c r="R17" s="22">
        <v>34</v>
      </c>
      <c r="S17" s="4">
        <v>23</v>
      </c>
      <c r="T17" s="5">
        <v>66</v>
      </c>
      <c r="U17" s="5">
        <v>26</v>
      </c>
      <c r="V17" s="5">
        <v>33</v>
      </c>
      <c r="Y17" s="5">
        <v>12</v>
      </c>
      <c r="Z17" s="5">
        <v>28</v>
      </c>
      <c r="AA17" s="5">
        <v>34</v>
      </c>
      <c r="AE17" s="5">
        <v>28</v>
      </c>
      <c r="AF17" s="5">
        <v>47</v>
      </c>
      <c r="AG17" s="12">
        <f t="shared" ref="AG17:AG38" si="15">SUM(C17:AF17)</f>
        <v>594</v>
      </c>
    </row>
    <row r="18" spans="1:33" x14ac:dyDescent="0.2">
      <c r="A18" s="5" t="s">
        <v>34</v>
      </c>
      <c r="B18" s="6" t="s">
        <v>17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R18" s="22"/>
      <c r="S18" s="4"/>
      <c r="T18" s="4"/>
      <c r="AG18" s="12">
        <f t="shared" si="15"/>
        <v>0</v>
      </c>
    </row>
    <row r="19" spans="1:33" x14ac:dyDescent="0.2">
      <c r="A19" s="5" t="s">
        <v>34</v>
      </c>
      <c r="B19" s="6" t="s">
        <v>18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0"/>
      <c r="S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12">
        <f t="shared" si="15"/>
        <v>0</v>
      </c>
    </row>
    <row r="20" spans="1:33" x14ac:dyDescent="0.2">
      <c r="A20" s="5" t="s">
        <v>34</v>
      </c>
      <c r="B20" s="6" t="s">
        <v>19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0"/>
      <c r="S20" s="4"/>
      <c r="T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12">
        <f t="shared" si="15"/>
        <v>0</v>
      </c>
    </row>
    <row r="21" spans="1:33" x14ac:dyDescent="0.2">
      <c r="A21" s="5" t="s">
        <v>34</v>
      </c>
      <c r="B21" s="6" t="s">
        <v>20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0"/>
      <c r="S21" s="4"/>
      <c r="T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2">
        <f t="shared" si="15"/>
        <v>0</v>
      </c>
    </row>
    <row r="22" spans="1:33" x14ac:dyDescent="0.2">
      <c r="A22" s="5" t="s">
        <v>34</v>
      </c>
      <c r="B22" s="6" t="s">
        <v>21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R22" s="10">
        <v>9</v>
      </c>
      <c r="S22" s="4"/>
      <c r="T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2">
        <f t="shared" si="15"/>
        <v>9</v>
      </c>
    </row>
    <row r="23" spans="1:33" x14ac:dyDescent="0.2">
      <c r="A23" s="6" t="s">
        <v>25</v>
      </c>
      <c r="B23" s="6" t="s">
        <v>23</v>
      </c>
      <c r="C23" s="4"/>
      <c r="D23" s="4"/>
      <c r="E23" s="4"/>
      <c r="F23" s="4">
        <v>21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0"/>
      <c r="S23" s="4"/>
      <c r="T23" s="4">
        <v>4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12">
        <f t="shared" si="15"/>
        <v>25</v>
      </c>
    </row>
    <row r="24" spans="1:33" x14ac:dyDescent="0.2">
      <c r="A24" s="6" t="s">
        <v>25</v>
      </c>
      <c r="B24" s="6" t="s">
        <v>24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0"/>
      <c r="S24" s="4"/>
      <c r="T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12">
        <f t="shared" si="15"/>
        <v>0</v>
      </c>
    </row>
    <row r="25" spans="1:33" x14ac:dyDescent="0.2">
      <c r="A25" s="6" t="s">
        <v>35</v>
      </c>
      <c r="B25" s="6" t="s">
        <v>23</v>
      </c>
      <c r="C25" s="4"/>
      <c r="D25" s="1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0"/>
      <c r="S25" s="4"/>
      <c r="T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2">
        <f t="shared" si="15"/>
        <v>0</v>
      </c>
    </row>
    <row r="26" spans="1:33" x14ac:dyDescent="0.2">
      <c r="A26" s="6" t="s">
        <v>35</v>
      </c>
      <c r="B26" s="6" t="s">
        <v>24</v>
      </c>
      <c r="C26" s="4"/>
      <c r="D26" s="10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10"/>
      <c r="S26" s="4"/>
      <c r="T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2">
        <f t="shared" si="15"/>
        <v>0</v>
      </c>
    </row>
    <row r="27" spans="1:33" x14ac:dyDescent="0.2">
      <c r="A27" s="6" t="s">
        <v>26</v>
      </c>
      <c r="B27" s="6" t="s">
        <v>40</v>
      </c>
      <c r="C27" s="5">
        <v>16</v>
      </c>
      <c r="D27" s="5">
        <v>16</v>
      </c>
      <c r="E27" s="5">
        <v>16</v>
      </c>
      <c r="R27" s="22"/>
      <c r="AG27" s="12">
        <f t="shared" si="15"/>
        <v>48</v>
      </c>
    </row>
    <row r="28" spans="1:33" x14ac:dyDescent="0.2">
      <c r="A28" s="6" t="s">
        <v>28</v>
      </c>
      <c r="B28" s="6" t="s">
        <v>23</v>
      </c>
      <c r="F28" s="5">
        <v>19</v>
      </c>
      <c r="G28" s="5">
        <v>21</v>
      </c>
      <c r="R28" s="22"/>
      <c r="AG28" s="12">
        <f t="shared" si="15"/>
        <v>40</v>
      </c>
    </row>
    <row r="29" spans="1:33" x14ac:dyDescent="0.2">
      <c r="A29" s="6" t="s">
        <v>28</v>
      </c>
      <c r="B29" s="6" t="s">
        <v>24</v>
      </c>
      <c r="F29" s="5">
        <v>32</v>
      </c>
      <c r="G29" s="5">
        <v>17</v>
      </c>
      <c r="R29" s="22"/>
      <c r="AG29" s="12">
        <f t="shared" si="15"/>
        <v>49</v>
      </c>
    </row>
    <row r="30" spans="1:33" x14ac:dyDescent="0.2">
      <c r="A30" s="6" t="s">
        <v>27</v>
      </c>
      <c r="B30" s="6" t="s">
        <v>23</v>
      </c>
      <c r="R30" s="22"/>
      <c r="AG30" s="12">
        <f t="shared" si="15"/>
        <v>0</v>
      </c>
    </row>
    <row r="31" spans="1:33" x14ac:dyDescent="0.2">
      <c r="A31" s="6" t="s">
        <v>27</v>
      </c>
      <c r="B31" s="6" t="s">
        <v>24</v>
      </c>
      <c r="R31" s="22"/>
      <c r="AG31" s="12">
        <f t="shared" si="15"/>
        <v>0</v>
      </c>
    </row>
    <row r="32" spans="1:33" x14ac:dyDescent="0.2">
      <c r="A32" s="6" t="s">
        <v>22</v>
      </c>
      <c r="B32" s="6" t="s">
        <v>23</v>
      </c>
      <c r="R32" s="22"/>
      <c r="T32" s="5">
        <v>8</v>
      </c>
      <c r="AG32" s="12">
        <f t="shared" si="15"/>
        <v>8</v>
      </c>
    </row>
    <row r="33" spans="1:33" x14ac:dyDescent="0.2">
      <c r="A33" s="6" t="s">
        <v>22</v>
      </c>
      <c r="B33" s="6" t="s">
        <v>24</v>
      </c>
      <c r="R33" s="22"/>
      <c r="T33" s="5">
        <v>11</v>
      </c>
      <c r="AG33" s="12">
        <f t="shared" si="15"/>
        <v>11</v>
      </c>
    </row>
    <row r="34" spans="1:33" x14ac:dyDescent="0.2">
      <c r="A34" s="6" t="s">
        <v>29</v>
      </c>
      <c r="B34" s="6" t="s">
        <v>23</v>
      </c>
      <c r="F34" s="5">
        <v>77</v>
      </c>
      <c r="M34" s="5">
        <v>220</v>
      </c>
      <c r="R34" s="22"/>
      <c r="T34" s="5">
        <v>31</v>
      </c>
      <c r="AG34" s="12">
        <f t="shared" si="15"/>
        <v>328</v>
      </c>
    </row>
    <row r="35" spans="1:33" x14ac:dyDescent="0.2">
      <c r="A35" s="6" t="s">
        <v>29</v>
      </c>
      <c r="B35" s="6" t="s">
        <v>24</v>
      </c>
      <c r="F35" s="5">
        <v>48</v>
      </c>
      <c r="M35" s="5">
        <v>110</v>
      </c>
      <c r="R35" s="22"/>
      <c r="T35" s="5">
        <v>20</v>
      </c>
      <c r="AG35" s="12">
        <f t="shared" si="15"/>
        <v>178</v>
      </c>
    </row>
    <row r="36" spans="1:33" x14ac:dyDescent="0.2">
      <c r="A36" s="6" t="s">
        <v>30</v>
      </c>
      <c r="B36" s="6" t="s">
        <v>23</v>
      </c>
      <c r="H36" s="5">
        <v>45</v>
      </c>
      <c r="O36" s="5">
        <v>45</v>
      </c>
      <c r="R36" s="22"/>
      <c r="V36" s="5">
        <v>30</v>
      </c>
      <c r="AG36" s="12">
        <f t="shared" si="15"/>
        <v>120</v>
      </c>
    </row>
    <row r="37" spans="1:33" x14ac:dyDescent="0.2">
      <c r="A37" s="6" t="s">
        <v>30</v>
      </c>
      <c r="B37" s="6" t="s">
        <v>24</v>
      </c>
      <c r="H37" s="5">
        <v>16</v>
      </c>
      <c r="O37" s="5">
        <v>29</v>
      </c>
      <c r="R37" s="22"/>
      <c r="V37" s="5">
        <v>16</v>
      </c>
      <c r="AG37" s="12">
        <f t="shared" si="15"/>
        <v>61</v>
      </c>
    </row>
    <row r="38" spans="1:33" x14ac:dyDescent="0.2">
      <c r="A38" s="6" t="s">
        <v>31</v>
      </c>
      <c r="B38" s="6" t="s">
        <v>36</v>
      </c>
      <c r="F38" s="5">
        <v>42</v>
      </c>
      <c r="H38" s="5">
        <v>200</v>
      </c>
      <c r="O38" s="5">
        <v>200</v>
      </c>
      <c r="R38" s="22"/>
      <c r="U38" s="5">
        <v>45</v>
      </c>
      <c r="AC38" s="5">
        <v>600</v>
      </c>
      <c r="AF38" s="5">
        <v>100</v>
      </c>
      <c r="AG38" s="12">
        <f t="shared" si="15"/>
        <v>1187</v>
      </c>
    </row>
    <row r="39" spans="1:33" x14ac:dyDescent="0.2">
      <c r="A39" s="31" t="s">
        <v>39</v>
      </c>
      <c r="B39" s="31" t="s">
        <v>38</v>
      </c>
      <c r="C39" s="12">
        <f t="shared" ref="C39:AC39" si="16">SUM(C17:C38)+C15</f>
        <v>16</v>
      </c>
      <c r="D39" s="12">
        <f t="shared" si="16"/>
        <v>108</v>
      </c>
      <c r="E39" s="12">
        <f t="shared" si="16"/>
        <v>113</v>
      </c>
      <c r="F39" s="12">
        <f t="shared" si="16"/>
        <v>331</v>
      </c>
      <c r="G39" s="12">
        <f t="shared" si="16"/>
        <v>151</v>
      </c>
      <c r="H39" s="12">
        <f t="shared" si="16"/>
        <v>370</v>
      </c>
      <c r="I39" s="12">
        <f t="shared" si="16"/>
        <v>0</v>
      </c>
      <c r="J39" s="12">
        <f t="shared" si="16"/>
        <v>0</v>
      </c>
      <c r="K39" s="12">
        <f t="shared" si="16"/>
        <v>107</v>
      </c>
      <c r="L39" s="12">
        <f t="shared" si="16"/>
        <v>70</v>
      </c>
      <c r="M39" s="12">
        <f t="shared" si="16"/>
        <v>408</v>
      </c>
      <c r="N39" s="12">
        <f t="shared" si="16"/>
        <v>70</v>
      </c>
      <c r="O39" s="12">
        <f t="shared" si="16"/>
        <v>350</v>
      </c>
      <c r="P39" s="12">
        <f t="shared" si="16"/>
        <v>0</v>
      </c>
      <c r="Q39" s="12">
        <f t="shared" si="16"/>
        <v>0</v>
      </c>
      <c r="R39" s="12">
        <f t="shared" si="16"/>
        <v>102</v>
      </c>
      <c r="S39" s="12">
        <f t="shared" si="16"/>
        <v>78</v>
      </c>
      <c r="T39" s="12">
        <f t="shared" si="16"/>
        <v>176</v>
      </c>
      <c r="U39" s="12">
        <f t="shared" si="16"/>
        <v>93</v>
      </c>
      <c r="V39" s="12">
        <f t="shared" si="16"/>
        <v>149</v>
      </c>
      <c r="W39" s="12">
        <f t="shared" si="16"/>
        <v>0</v>
      </c>
      <c r="X39" s="12">
        <f t="shared" si="16"/>
        <v>0</v>
      </c>
      <c r="Y39" s="12">
        <f t="shared" si="16"/>
        <v>12</v>
      </c>
      <c r="Z39" s="12">
        <f t="shared" si="16"/>
        <v>28</v>
      </c>
      <c r="AA39" s="12">
        <f t="shared" si="16"/>
        <v>34</v>
      </c>
      <c r="AB39" s="12">
        <f t="shared" si="16"/>
        <v>0</v>
      </c>
      <c r="AC39" s="12">
        <f t="shared" si="16"/>
        <v>600</v>
      </c>
      <c r="AD39" s="12">
        <f>SUM(AD17:AD38)+AD15</f>
        <v>0</v>
      </c>
      <c r="AE39" s="12">
        <f>SUM(AE17:AE38)+AE15</f>
        <v>28</v>
      </c>
      <c r="AF39" s="12">
        <f>SUM(AF17:AF38)+AF15</f>
        <v>147</v>
      </c>
      <c r="AG39" s="12">
        <f>SUM(AG17:AG38)+AG15</f>
        <v>3541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workbookViewId="0">
      <pane xSplit="2" ySplit="1" topLeftCell="C55" activePane="bottomRight" state="frozen"/>
      <selection pane="topRight" activeCell="C1" sqref="C1"/>
      <selection pane="bottomLeft" activeCell="A3" sqref="A3"/>
      <selection pane="bottomRight" activeCell="AG27" sqref="AG27"/>
    </sheetView>
  </sheetViews>
  <sheetFormatPr baseColWidth="10" defaultColWidth="8.83203125" defaultRowHeight="15" x14ac:dyDescent="0.2"/>
  <cols>
    <col min="1" max="1" width="23.83203125" style="5" bestFit="1" customWidth="1"/>
    <col min="2" max="2" width="21.5" style="5" customWidth="1"/>
    <col min="3" max="32" width="8.83203125" style="5"/>
    <col min="33" max="33" width="8.83203125" style="12"/>
    <col min="34" max="16384" width="8.83203125" style="5"/>
  </cols>
  <sheetData>
    <row r="1" spans="1:33" ht="16" thickBot="1" x14ac:dyDescent="0.25">
      <c r="A1" s="32" t="s">
        <v>32</v>
      </c>
      <c r="B1" s="32" t="s">
        <v>33</v>
      </c>
      <c r="C1" s="33">
        <v>42614</v>
      </c>
      <c r="D1" s="33">
        <f t="shared" ref="D1:N1" si="0" xml:space="preserve"> (C1+1)</f>
        <v>42615</v>
      </c>
      <c r="E1" s="33">
        <f t="shared" si="0"/>
        <v>42616</v>
      </c>
      <c r="F1" s="33">
        <f t="shared" si="0"/>
        <v>42617</v>
      </c>
      <c r="G1" s="33">
        <f t="shared" si="0"/>
        <v>42618</v>
      </c>
      <c r="H1" s="33">
        <f t="shared" si="0"/>
        <v>42619</v>
      </c>
      <c r="I1" s="33">
        <f t="shared" si="0"/>
        <v>42620</v>
      </c>
      <c r="J1" s="33">
        <f t="shared" si="0"/>
        <v>42621</v>
      </c>
      <c r="K1" s="33">
        <f t="shared" si="0"/>
        <v>42622</v>
      </c>
      <c r="L1" s="33">
        <f t="shared" si="0"/>
        <v>42623</v>
      </c>
      <c r="M1" s="33">
        <f t="shared" si="0"/>
        <v>42624</v>
      </c>
      <c r="N1" s="33">
        <f t="shared" si="0"/>
        <v>42625</v>
      </c>
      <c r="O1" s="33">
        <f t="shared" ref="O1" si="1" xml:space="preserve"> (N1+1)</f>
        <v>42626</v>
      </c>
      <c r="P1" s="33">
        <f t="shared" ref="P1" si="2" xml:space="preserve"> (O1+1)</f>
        <v>42627</v>
      </c>
      <c r="Q1" s="33">
        <f t="shared" ref="Q1" si="3" xml:space="preserve"> (P1+1)</f>
        <v>42628</v>
      </c>
      <c r="R1" s="33">
        <f t="shared" ref="R1" si="4" xml:space="preserve"> (Q1+1)</f>
        <v>42629</v>
      </c>
      <c r="S1" s="33">
        <f t="shared" ref="S1" si="5" xml:space="preserve"> (R1+1)</f>
        <v>42630</v>
      </c>
      <c r="T1" s="33">
        <f t="shared" ref="T1" si="6" xml:space="preserve"> (S1+1)</f>
        <v>42631</v>
      </c>
      <c r="U1" s="33">
        <f t="shared" ref="U1" si="7" xml:space="preserve"> (T1+1)</f>
        <v>42632</v>
      </c>
      <c r="V1" s="33">
        <f t="shared" ref="V1" si="8" xml:space="preserve"> (U1+1)</f>
        <v>42633</v>
      </c>
      <c r="W1" s="33">
        <f t="shared" ref="W1" si="9" xml:space="preserve"> (V1+1)</f>
        <v>42634</v>
      </c>
      <c r="X1" s="33">
        <f t="shared" ref="X1" si="10" xml:space="preserve"> (W1+1)</f>
        <v>42635</v>
      </c>
      <c r="Y1" s="33">
        <f t="shared" ref="Y1" si="11" xml:space="preserve"> (X1+1)</f>
        <v>42636</v>
      </c>
      <c r="Z1" s="33">
        <f t="shared" ref="Z1" si="12" xml:space="preserve"> (Y1+1)</f>
        <v>42637</v>
      </c>
      <c r="AA1" s="33">
        <f t="shared" ref="AA1" si="13" xml:space="preserve"> (Z1+1)</f>
        <v>42638</v>
      </c>
      <c r="AB1" s="33">
        <f t="shared" ref="AB1" si="14" xml:space="preserve"> (AA1+1)</f>
        <v>42639</v>
      </c>
      <c r="AC1" s="33">
        <f t="shared" ref="AC1" si="15" xml:space="preserve"> (AB1+1)</f>
        <v>42640</v>
      </c>
      <c r="AD1" s="33">
        <f t="shared" ref="AD1" si="16" xml:space="preserve"> (AC1+1)</f>
        <v>42641</v>
      </c>
      <c r="AE1" s="33">
        <f t="shared" ref="AE1" si="17" xml:space="preserve"> (AD1+1)</f>
        <v>42642</v>
      </c>
      <c r="AF1" s="33">
        <f t="shared" ref="AF1" si="18" xml:space="preserve"> (AE1+1)</f>
        <v>42643</v>
      </c>
      <c r="AG1" s="27" t="s">
        <v>39</v>
      </c>
    </row>
    <row r="2" spans="1:33" x14ac:dyDescent="0.2">
      <c r="A2" s="6" t="s">
        <v>1</v>
      </c>
      <c r="B2" s="6" t="s">
        <v>2</v>
      </c>
      <c r="C2" s="4"/>
      <c r="D2" s="4">
        <v>4</v>
      </c>
      <c r="E2" s="4"/>
      <c r="F2" s="4"/>
      <c r="G2" s="4"/>
      <c r="H2" s="4"/>
      <c r="I2" s="4"/>
      <c r="J2" s="4"/>
      <c r="K2" s="4">
        <v>2</v>
      </c>
      <c r="L2" s="4"/>
      <c r="M2" s="4"/>
      <c r="N2" s="4"/>
      <c r="O2" s="10"/>
      <c r="P2" s="4"/>
      <c r="Q2" s="4"/>
      <c r="R2" s="4"/>
      <c r="S2" s="4"/>
      <c r="T2" s="4"/>
      <c r="U2" s="4"/>
      <c r="V2" s="4"/>
      <c r="W2" s="4">
        <v>1</v>
      </c>
      <c r="X2" s="4"/>
      <c r="Y2" s="4">
        <v>1</v>
      </c>
      <c r="Z2" s="4"/>
      <c r="AA2" s="4"/>
      <c r="AB2" s="4"/>
      <c r="AC2" s="4">
        <v>5</v>
      </c>
      <c r="AD2" s="4">
        <v>1</v>
      </c>
      <c r="AE2" s="4">
        <v>3</v>
      </c>
      <c r="AF2" s="4">
        <v>3</v>
      </c>
      <c r="AG2" s="12">
        <f t="shared" ref="AG2:AG15" si="19">SUM(C2:AF2)</f>
        <v>20</v>
      </c>
    </row>
    <row r="3" spans="1:33" x14ac:dyDescent="0.2">
      <c r="A3" s="6" t="s">
        <v>1</v>
      </c>
      <c r="B3" s="6" t="s">
        <v>3</v>
      </c>
      <c r="C3" s="4"/>
      <c r="D3" s="4">
        <v>5</v>
      </c>
      <c r="E3" s="4"/>
      <c r="F3" s="4"/>
      <c r="G3" s="4"/>
      <c r="H3" s="4"/>
      <c r="I3" s="4"/>
      <c r="J3" s="4"/>
      <c r="K3" s="4">
        <v>3</v>
      </c>
      <c r="L3" s="4"/>
      <c r="M3" s="4"/>
      <c r="N3" s="4"/>
      <c r="O3" s="10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>
        <v>7</v>
      </c>
      <c r="AD3" s="4">
        <v>3</v>
      </c>
      <c r="AE3" s="4">
        <v>3</v>
      </c>
      <c r="AF3" s="4">
        <v>12</v>
      </c>
      <c r="AG3" s="12">
        <f t="shared" si="19"/>
        <v>33</v>
      </c>
    </row>
    <row r="4" spans="1:33" x14ac:dyDescent="0.2">
      <c r="A4" s="6" t="s">
        <v>1</v>
      </c>
      <c r="B4" s="6" t="s">
        <v>4</v>
      </c>
      <c r="C4" s="4"/>
      <c r="D4" s="4">
        <v>27</v>
      </c>
      <c r="E4" s="4">
        <v>52</v>
      </c>
      <c r="F4" s="4"/>
      <c r="G4" s="4"/>
      <c r="H4" s="4"/>
      <c r="I4" s="4">
        <v>33</v>
      </c>
      <c r="J4" s="4">
        <v>20</v>
      </c>
      <c r="K4" s="4"/>
      <c r="L4" s="4">
        <v>53</v>
      </c>
      <c r="M4" s="4"/>
      <c r="N4" s="4"/>
      <c r="O4" s="10"/>
      <c r="P4" s="4">
        <v>22</v>
      </c>
      <c r="Q4" s="4">
        <v>27</v>
      </c>
      <c r="R4" s="4">
        <v>14</v>
      </c>
      <c r="S4" s="4">
        <v>30</v>
      </c>
      <c r="T4" s="4"/>
      <c r="U4" s="4"/>
      <c r="V4" s="4"/>
      <c r="W4" s="4">
        <v>22</v>
      </c>
      <c r="X4" s="4">
        <v>19</v>
      </c>
      <c r="Y4" s="4">
        <v>3</v>
      </c>
      <c r="Z4" s="4">
        <v>101</v>
      </c>
      <c r="AA4" s="4"/>
      <c r="AB4" s="4"/>
      <c r="AC4" s="4">
        <v>1</v>
      </c>
      <c r="AD4" s="4">
        <v>3</v>
      </c>
      <c r="AE4" s="4">
        <v>4</v>
      </c>
      <c r="AF4" s="4">
        <v>8</v>
      </c>
      <c r="AG4" s="12">
        <f t="shared" si="19"/>
        <v>439</v>
      </c>
    </row>
    <row r="5" spans="1:33" x14ac:dyDescent="0.2">
      <c r="A5" s="6" t="s">
        <v>1</v>
      </c>
      <c r="B5" s="6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0"/>
      <c r="P5" s="4"/>
      <c r="Q5" s="4"/>
      <c r="R5" s="4"/>
      <c r="S5" s="4"/>
      <c r="T5" s="4"/>
      <c r="U5" s="4"/>
      <c r="V5" s="4"/>
      <c r="W5" s="4">
        <v>2</v>
      </c>
      <c r="X5" s="4"/>
      <c r="Y5" s="4">
        <v>2</v>
      </c>
      <c r="Z5" s="4"/>
      <c r="AA5" s="4"/>
      <c r="AB5" s="4"/>
      <c r="AC5" s="4">
        <v>3</v>
      </c>
      <c r="AD5" s="4">
        <v>5</v>
      </c>
      <c r="AE5" s="4">
        <v>2</v>
      </c>
      <c r="AF5" s="4">
        <v>3</v>
      </c>
      <c r="AG5" s="12">
        <f t="shared" si="19"/>
        <v>17</v>
      </c>
    </row>
    <row r="6" spans="1:33" x14ac:dyDescent="0.2">
      <c r="A6" s="6" t="s">
        <v>1</v>
      </c>
      <c r="B6" s="6" t="s">
        <v>6</v>
      </c>
      <c r="C6" s="4"/>
      <c r="D6" s="4">
        <v>8</v>
      </c>
      <c r="E6" s="4">
        <v>15</v>
      </c>
      <c r="F6" s="4"/>
      <c r="G6" s="4"/>
      <c r="H6" s="4"/>
      <c r="I6" s="4">
        <v>11</v>
      </c>
      <c r="J6" s="4">
        <v>13</v>
      </c>
      <c r="K6" s="4"/>
      <c r="L6" s="4">
        <v>35</v>
      </c>
      <c r="M6" s="4"/>
      <c r="N6" s="4"/>
      <c r="O6" s="10"/>
      <c r="P6" s="4">
        <v>12</v>
      </c>
      <c r="Q6" s="4">
        <v>27</v>
      </c>
      <c r="R6" s="4">
        <v>11</v>
      </c>
      <c r="S6" s="4">
        <v>25</v>
      </c>
      <c r="T6" s="4"/>
      <c r="U6" s="4"/>
      <c r="V6" s="4"/>
      <c r="W6" s="4">
        <v>16</v>
      </c>
      <c r="X6" s="4">
        <v>14</v>
      </c>
      <c r="Y6" s="4">
        <v>1</v>
      </c>
      <c r="Z6" s="4">
        <v>29</v>
      </c>
      <c r="AA6" s="4"/>
      <c r="AB6" s="4"/>
      <c r="AC6" s="4"/>
      <c r="AD6" s="4">
        <v>16</v>
      </c>
      <c r="AE6" s="4">
        <v>2</v>
      </c>
      <c r="AF6" s="4">
        <v>8</v>
      </c>
      <c r="AG6" s="12">
        <f t="shared" si="19"/>
        <v>243</v>
      </c>
    </row>
    <row r="7" spans="1:33" x14ac:dyDescent="0.2">
      <c r="A7" s="6" t="s">
        <v>1</v>
      </c>
      <c r="B7" s="6" t="s">
        <v>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0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>
        <v>1</v>
      </c>
      <c r="AF7" s="4">
        <v>1</v>
      </c>
      <c r="AG7" s="12">
        <f t="shared" si="19"/>
        <v>2</v>
      </c>
    </row>
    <row r="8" spans="1:33" x14ac:dyDescent="0.2">
      <c r="A8" s="6" t="s">
        <v>1</v>
      </c>
      <c r="B8" s="6" t="s">
        <v>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0"/>
      <c r="P8" s="4"/>
      <c r="Q8" s="4"/>
      <c r="R8" s="4"/>
      <c r="S8" s="4"/>
      <c r="T8" s="4"/>
      <c r="U8" s="4"/>
      <c r="V8" s="4"/>
      <c r="W8" s="4"/>
      <c r="X8" s="4"/>
      <c r="Y8" s="4">
        <v>4</v>
      </c>
      <c r="Z8" s="4"/>
      <c r="AA8" s="4"/>
      <c r="AB8" s="4"/>
      <c r="AC8" s="4">
        <v>1</v>
      </c>
      <c r="AD8" s="4"/>
      <c r="AE8" s="4">
        <v>2</v>
      </c>
      <c r="AF8" s="4">
        <v>2</v>
      </c>
      <c r="AG8" s="12">
        <f t="shared" si="19"/>
        <v>9</v>
      </c>
    </row>
    <row r="9" spans="1:33" x14ac:dyDescent="0.2">
      <c r="A9" s="6" t="s">
        <v>1</v>
      </c>
      <c r="B9" s="6" t="s">
        <v>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0"/>
      <c r="P9" s="4"/>
      <c r="Q9" s="4"/>
      <c r="R9" s="4"/>
      <c r="S9" s="4"/>
      <c r="T9" s="4"/>
      <c r="U9" s="4"/>
      <c r="V9" s="4"/>
      <c r="W9" s="4"/>
      <c r="X9" s="4"/>
      <c r="Y9" s="4">
        <v>1</v>
      </c>
      <c r="Z9" s="4"/>
      <c r="AA9" s="4"/>
      <c r="AB9" s="4"/>
      <c r="AC9" s="4">
        <v>2</v>
      </c>
      <c r="AD9" s="4"/>
      <c r="AE9" s="4">
        <v>1</v>
      </c>
      <c r="AF9" s="4">
        <v>3</v>
      </c>
      <c r="AG9" s="12">
        <f t="shared" si="19"/>
        <v>7</v>
      </c>
    </row>
    <row r="10" spans="1:33" x14ac:dyDescent="0.2">
      <c r="A10" s="6" t="s">
        <v>1</v>
      </c>
      <c r="B10" s="6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0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12">
        <f t="shared" si="19"/>
        <v>0</v>
      </c>
    </row>
    <row r="11" spans="1:33" x14ac:dyDescent="0.2">
      <c r="A11" s="6" t="s">
        <v>1</v>
      </c>
      <c r="B11" s="6" t="s">
        <v>11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0"/>
      <c r="P11" s="4"/>
      <c r="Q11" s="4"/>
      <c r="R11" s="4"/>
      <c r="S11" s="4"/>
      <c r="T11" s="4"/>
      <c r="U11" s="4"/>
      <c r="V11" s="4"/>
      <c r="W11" s="4"/>
      <c r="X11" s="4"/>
      <c r="Y11" s="4">
        <v>3</v>
      </c>
      <c r="Z11" s="4"/>
      <c r="AA11" s="4"/>
      <c r="AB11" s="4"/>
      <c r="AC11" s="4">
        <v>2</v>
      </c>
      <c r="AD11" s="4">
        <v>3</v>
      </c>
      <c r="AE11" s="4">
        <v>2</v>
      </c>
      <c r="AF11" s="4">
        <v>5</v>
      </c>
      <c r="AG11" s="12">
        <f t="shared" si="19"/>
        <v>15</v>
      </c>
    </row>
    <row r="12" spans="1:33" x14ac:dyDescent="0.2">
      <c r="A12" s="6" t="s">
        <v>1</v>
      </c>
      <c r="B12" s="6" t="s">
        <v>12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0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>
        <v>1</v>
      </c>
      <c r="AF12" s="4"/>
      <c r="AG12" s="12">
        <f t="shared" si="19"/>
        <v>1</v>
      </c>
    </row>
    <row r="13" spans="1:33" x14ac:dyDescent="0.2">
      <c r="A13" s="6" t="s">
        <v>1</v>
      </c>
      <c r="B13" s="6" t="s">
        <v>13</v>
      </c>
      <c r="C13" s="4"/>
      <c r="D13" s="4" t="s">
        <v>0</v>
      </c>
      <c r="E13" s="4"/>
      <c r="F13" s="4"/>
      <c r="G13" s="4"/>
      <c r="H13" s="4"/>
      <c r="I13" s="4"/>
      <c r="J13" s="4"/>
      <c r="L13" s="4"/>
      <c r="M13" s="4"/>
      <c r="N13" s="4"/>
      <c r="O13" s="10"/>
      <c r="P13" s="4">
        <v>9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>
        <v>10</v>
      </c>
      <c r="AE13" s="4"/>
      <c r="AF13" s="4"/>
      <c r="AG13" s="12">
        <f t="shared" si="19"/>
        <v>19</v>
      </c>
    </row>
    <row r="14" spans="1:33" x14ac:dyDescent="0.2">
      <c r="A14" s="6" t="s">
        <v>1</v>
      </c>
      <c r="B14" s="6" t="s">
        <v>14</v>
      </c>
      <c r="C14" s="4" t="s">
        <v>0</v>
      </c>
      <c r="D14" s="4"/>
      <c r="E14" s="4"/>
      <c r="F14" s="4"/>
      <c r="G14" s="4"/>
      <c r="H14" s="4"/>
      <c r="I14" s="4"/>
      <c r="J14" s="4"/>
      <c r="L14" s="4"/>
      <c r="M14" s="4"/>
      <c r="N14" s="4"/>
      <c r="O14" s="10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12">
        <f t="shared" si="19"/>
        <v>0</v>
      </c>
    </row>
    <row r="15" spans="1:33" x14ac:dyDescent="0.2">
      <c r="A15" s="31" t="s">
        <v>1</v>
      </c>
      <c r="B15" s="9" t="s">
        <v>15</v>
      </c>
      <c r="C15" s="5">
        <f>SUM(C2:C14 )</f>
        <v>0</v>
      </c>
      <c r="D15" s="5">
        <f>SUM(D2:D14)</f>
        <v>44</v>
      </c>
      <c r="E15" s="5">
        <f>SUM(E2:E14)</f>
        <v>67</v>
      </c>
      <c r="F15" s="5">
        <f t="shared" ref="F15:AF15" si="20">SUM(F2:F14)</f>
        <v>0</v>
      </c>
      <c r="G15" s="5">
        <f t="shared" si="20"/>
        <v>0</v>
      </c>
      <c r="H15" s="5">
        <f t="shared" si="20"/>
        <v>0</v>
      </c>
      <c r="I15" s="5">
        <f>SUM(I2:I14)</f>
        <v>44</v>
      </c>
      <c r="J15" s="5">
        <f t="shared" si="20"/>
        <v>33</v>
      </c>
      <c r="K15" s="5">
        <f t="shared" si="20"/>
        <v>5</v>
      </c>
      <c r="L15" s="5">
        <f t="shared" si="20"/>
        <v>88</v>
      </c>
      <c r="M15" s="5">
        <f t="shared" si="20"/>
        <v>0</v>
      </c>
      <c r="N15" s="5">
        <f t="shared" si="20"/>
        <v>0</v>
      </c>
      <c r="O15" s="5">
        <f t="shared" si="20"/>
        <v>0</v>
      </c>
      <c r="P15" s="5">
        <f t="shared" si="20"/>
        <v>43</v>
      </c>
      <c r="Q15" s="5">
        <f t="shared" si="20"/>
        <v>54</v>
      </c>
      <c r="R15" s="5">
        <f t="shared" si="20"/>
        <v>25</v>
      </c>
      <c r="S15" s="5">
        <f t="shared" si="20"/>
        <v>55</v>
      </c>
      <c r="T15" s="5">
        <f t="shared" si="20"/>
        <v>0</v>
      </c>
      <c r="U15" s="5">
        <f t="shared" si="20"/>
        <v>0</v>
      </c>
      <c r="V15" s="5">
        <f t="shared" si="20"/>
        <v>0</v>
      </c>
      <c r="W15" s="5">
        <f t="shared" si="20"/>
        <v>41</v>
      </c>
      <c r="X15" s="22">
        <f t="shared" si="20"/>
        <v>33</v>
      </c>
      <c r="Y15" s="5">
        <f t="shared" si="20"/>
        <v>15</v>
      </c>
      <c r="Z15" s="5">
        <f t="shared" si="20"/>
        <v>130</v>
      </c>
      <c r="AA15" s="5">
        <f t="shared" si="20"/>
        <v>0</v>
      </c>
      <c r="AB15" s="5">
        <f t="shared" si="20"/>
        <v>0</v>
      </c>
      <c r="AC15" s="5">
        <f t="shared" si="20"/>
        <v>21</v>
      </c>
      <c r="AD15" s="5">
        <f t="shared" si="20"/>
        <v>41</v>
      </c>
      <c r="AE15" s="5">
        <f t="shared" si="20"/>
        <v>21</v>
      </c>
      <c r="AF15" s="5">
        <f t="shared" si="20"/>
        <v>45</v>
      </c>
      <c r="AG15" s="12">
        <f t="shared" si="19"/>
        <v>805</v>
      </c>
    </row>
    <row r="16" spans="1:33" x14ac:dyDescent="0.2">
      <c r="A16" s="31"/>
      <c r="B16" s="9"/>
      <c r="O16" s="22"/>
    </row>
    <row r="17" spans="1:33" x14ac:dyDescent="0.2">
      <c r="A17" s="6" t="s">
        <v>16</v>
      </c>
      <c r="B17" s="6" t="s">
        <v>37</v>
      </c>
      <c r="C17" s="5">
        <v>49</v>
      </c>
      <c r="D17" s="5">
        <v>14</v>
      </c>
      <c r="E17" s="4">
        <v>18</v>
      </c>
      <c r="H17" s="5">
        <v>68</v>
      </c>
      <c r="I17" s="5">
        <v>11</v>
      </c>
      <c r="J17" s="5">
        <v>7</v>
      </c>
      <c r="K17" s="5">
        <v>4</v>
      </c>
      <c r="L17" s="5">
        <v>12</v>
      </c>
      <c r="O17" s="22">
        <v>5</v>
      </c>
      <c r="P17" s="4">
        <v>6</v>
      </c>
      <c r="Q17" s="5">
        <v>18</v>
      </c>
      <c r="R17" s="5">
        <v>14</v>
      </c>
      <c r="S17" s="5">
        <v>22</v>
      </c>
      <c r="V17" s="5">
        <v>55</v>
      </c>
      <c r="W17" s="5">
        <v>7</v>
      </c>
      <c r="X17" s="5">
        <v>6</v>
      </c>
      <c r="Y17" s="5">
        <v>4</v>
      </c>
      <c r="Z17" s="5">
        <v>185</v>
      </c>
      <c r="AC17" s="5">
        <v>34</v>
      </c>
      <c r="AD17" s="5">
        <v>7</v>
      </c>
      <c r="AE17" s="5">
        <v>13</v>
      </c>
      <c r="AF17" s="5">
        <v>33</v>
      </c>
      <c r="AG17" s="12">
        <f t="shared" ref="AG17:AG38" si="21">SUM(C17:AF17)</f>
        <v>592</v>
      </c>
    </row>
    <row r="18" spans="1:33" x14ac:dyDescent="0.2">
      <c r="A18" s="5" t="s">
        <v>34</v>
      </c>
      <c r="B18" s="6" t="s">
        <v>17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22"/>
      <c r="P18" s="4"/>
      <c r="Q18" s="4"/>
      <c r="AG18" s="12">
        <f t="shared" si="21"/>
        <v>0</v>
      </c>
    </row>
    <row r="19" spans="1:33" x14ac:dyDescent="0.2">
      <c r="A19" s="5" t="s">
        <v>34</v>
      </c>
      <c r="B19" s="6" t="s">
        <v>18</v>
      </c>
      <c r="C19" s="4"/>
      <c r="D19" s="4"/>
      <c r="E19" s="4"/>
      <c r="F19" s="4"/>
      <c r="G19" s="4"/>
      <c r="H19" s="4"/>
      <c r="I19" s="4"/>
      <c r="J19" s="4">
        <v>84</v>
      </c>
      <c r="K19" s="4"/>
      <c r="L19" s="4"/>
      <c r="M19" s="4"/>
      <c r="N19" s="4"/>
      <c r="O19" s="10"/>
      <c r="P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>
        <v>106</v>
      </c>
      <c r="AF19" s="4">
        <v>6</v>
      </c>
      <c r="AG19" s="12">
        <f t="shared" si="21"/>
        <v>196</v>
      </c>
    </row>
    <row r="20" spans="1:33" x14ac:dyDescent="0.2">
      <c r="A20" s="5" t="s">
        <v>34</v>
      </c>
      <c r="B20" s="6" t="s">
        <v>19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0"/>
      <c r="P20" s="4"/>
      <c r="Q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12">
        <f t="shared" si="21"/>
        <v>0</v>
      </c>
    </row>
    <row r="21" spans="1:33" ht="15" customHeight="1" x14ac:dyDescent="0.2">
      <c r="A21" s="5" t="s">
        <v>34</v>
      </c>
      <c r="B21" s="6" t="s">
        <v>20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0"/>
      <c r="P21" s="4"/>
      <c r="Q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2">
        <f t="shared" si="21"/>
        <v>0</v>
      </c>
    </row>
    <row r="22" spans="1:33" x14ac:dyDescent="0.2">
      <c r="A22" s="5" t="s">
        <v>34</v>
      </c>
      <c r="B22" s="6" t="s">
        <v>21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O22" s="10" t="s">
        <v>0</v>
      </c>
      <c r="P22" s="4"/>
      <c r="Q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>
        <v>28</v>
      </c>
      <c r="AE22" s="4">
        <v>5</v>
      </c>
      <c r="AF22" s="4">
        <v>6</v>
      </c>
      <c r="AG22" s="12">
        <f t="shared" si="21"/>
        <v>39</v>
      </c>
    </row>
    <row r="23" spans="1:33" x14ac:dyDescent="0.2">
      <c r="A23" s="6" t="s">
        <v>25</v>
      </c>
      <c r="B23" s="6" t="s">
        <v>23</v>
      </c>
      <c r="C23" s="4">
        <v>22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0">
        <v>80</v>
      </c>
      <c r="P23" s="4"/>
      <c r="Q23" s="4" t="s">
        <v>0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12">
        <f t="shared" si="21"/>
        <v>102</v>
      </c>
    </row>
    <row r="24" spans="1:33" x14ac:dyDescent="0.2">
      <c r="A24" s="6" t="s">
        <v>25</v>
      </c>
      <c r="B24" s="6" t="s">
        <v>24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0"/>
      <c r="P24" s="4"/>
      <c r="Q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12">
        <f t="shared" si="21"/>
        <v>0</v>
      </c>
    </row>
    <row r="25" spans="1:33" x14ac:dyDescent="0.2">
      <c r="A25" s="6" t="s">
        <v>35</v>
      </c>
      <c r="B25" s="6" t="s">
        <v>23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0"/>
      <c r="P25" s="4"/>
      <c r="Q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2">
        <f t="shared" si="21"/>
        <v>0</v>
      </c>
    </row>
    <row r="26" spans="1:33" x14ac:dyDescent="0.2">
      <c r="A26" s="6" t="s">
        <v>35</v>
      </c>
      <c r="B26" s="6" t="s">
        <v>24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0"/>
      <c r="P26" s="4"/>
      <c r="Q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2">
        <f t="shared" si="21"/>
        <v>0</v>
      </c>
    </row>
    <row r="27" spans="1:33" x14ac:dyDescent="0.2">
      <c r="A27" s="6" t="s">
        <v>26</v>
      </c>
      <c r="B27" s="6" t="s">
        <v>40</v>
      </c>
      <c r="O27" s="22"/>
      <c r="AG27" s="12">
        <f t="shared" si="21"/>
        <v>0</v>
      </c>
    </row>
    <row r="28" spans="1:33" x14ac:dyDescent="0.2">
      <c r="A28" s="6" t="s">
        <v>28</v>
      </c>
      <c r="B28" s="6" t="s">
        <v>23</v>
      </c>
      <c r="C28" s="5">
        <v>10</v>
      </c>
      <c r="D28" s="5">
        <v>16</v>
      </c>
      <c r="O28" s="22"/>
      <c r="AG28" s="12">
        <f t="shared" si="21"/>
        <v>26</v>
      </c>
    </row>
    <row r="29" spans="1:33" x14ac:dyDescent="0.2">
      <c r="A29" s="6" t="s">
        <v>28</v>
      </c>
      <c r="B29" s="6" t="s">
        <v>24</v>
      </c>
      <c r="C29" s="5">
        <v>8</v>
      </c>
      <c r="D29" s="5">
        <v>16</v>
      </c>
      <c r="O29" s="22"/>
      <c r="AG29" s="12">
        <f t="shared" si="21"/>
        <v>24</v>
      </c>
    </row>
    <row r="30" spans="1:33" x14ac:dyDescent="0.2">
      <c r="A30" s="6" t="s">
        <v>27</v>
      </c>
      <c r="B30" s="6" t="s">
        <v>23</v>
      </c>
      <c r="O30" s="24">
        <v>34</v>
      </c>
      <c r="AG30" s="12">
        <f t="shared" si="21"/>
        <v>34</v>
      </c>
    </row>
    <row r="31" spans="1:33" x14ac:dyDescent="0.2">
      <c r="A31" s="6" t="s">
        <v>27</v>
      </c>
      <c r="B31" s="6" t="s">
        <v>24</v>
      </c>
      <c r="O31" s="28">
        <v>34</v>
      </c>
      <c r="AG31" s="12">
        <f t="shared" si="21"/>
        <v>34</v>
      </c>
    </row>
    <row r="32" spans="1:33" x14ac:dyDescent="0.2">
      <c r="A32" s="6" t="s">
        <v>22</v>
      </c>
      <c r="B32" s="6" t="s">
        <v>23</v>
      </c>
      <c r="O32" s="22"/>
      <c r="Q32" s="5">
        <v>13</v>
      </c>
      <c r="AG32" s="12">
        <f t="shared" si="21"/>
        <v>13</v>
      </c>
    </row>
    <row r="33" spans="1:33" x14ac:dyDescent="0.2">
      <c r="A33" s="6" t="s">
        <v>22</v>
      </c>
      <c r="B33" s="6" t="s">
        <v>24</v>
      </c>
      <c r="O33" s="22"/>
      <c r="Q33" s="5">
        <v>19</v>
      </c>
      <c r="AG33" s="12">
        <f t="shared" si="21"/>
        <v>19</v>
      </c>
    </row>
    <row r="34" spans="1:33" x14ac:dyDescent="0.2">
      <c r="A34" s="6" t="s">
        <v>29</v>
      </c>
      <c r="B34" s="6" t="s">
        <v>23</v>
      </c>
      <c r="C34" s="5">
        <v>57</v>
      </c>
      <c r="J34" s="5">
        <v>192</v>
      </c>
      <c r="O34" s="22"/>
      <c r="Q34" s="5">
        <v>82</v>
      </c>
      <c r="X34" s="5">
        <v>21</v>
      </c>
      <c r="AE34" s="5">
        <v>21</v>
      </c>
      <c r="AG34" s="12">
        <f t="shared" si="21"/>
        <v>373</v>
      </c>
    </row>
    <row r="35" spans="1:33" x14ac:dyDescent="0.2">
      <c r="A35" s="6" t="s">
        <v>29</v>
      </c>
      <c r="B35" s="6" t="s">
        <v>24</v>
      </c>
      <c r="C35" s="5">
        <v>13</v>
      </c>
      <c r="J35" s="5">
        <v>102</v>
      </c>
      <c r="O35" s="22"/>
      <c r="Q35" s="5">
        <v>39</v>
      </c>
      <c r="X35" s="5">
        <v>17</v>
      </c>
      <c r="AE35" s="5">
        <v>17</v>
      </c>
      <c r="AG35" s="12">
        <f t="shared" si="21"/>
        <v>188</v>
      </c>
    </row>
    <row r="36" spans="1:33" x14ac:dyDescent="0.2">
      <c r="A36" s="6" t="s">
        <v>30</v>
      </c>
      <c r="B36" s="6" t="s">
        <v>23</v>
      </c>
      <c r="E36" s="5">
        <v>19</v>
      </c>
      <c r="L36" s="5">
        <v>26</v>
      </c>
      <c r="O36" s="22"/>
      <c r="S36" s="5">
        <v>40</v>
      </c>
      <c r="Z36" s="5">
        <v>12</v>
      </c>
      <c r="AG36" s="12">
        <f t="shared" si="21"/>
        <v>97</v>
      </c>
    </row>
    <row r="37" spans="1:33" x14ac:dyDescent="0.2">
      <c r="A37" s="6" t="s">
        <v>30</v>
      </c>
      <c r="B37" s="6" t="s">
        <v>24</v>
      </c>
      <c r="E37" s="5">
        <v>6</v>
      </c>
      <c r="L37" s="5">
        <v>20</v>
      </c>
      <c r="O37" s="22"/>
      <c r="S37" s="5">
        <v>24</v>
      </c>
      <c r="Z37" s="5">
        <v>7</v>
      </c>
      <c r="AG37" s="12">
        <f t="shared" si="21"/>
        <v>57</v>
      </c>
    </row>
    <row r="38" spans="1:33" x14ac:dyDescent="0.2">
      <c r="A38" s="6" t="s">
        <v>31</v>
      </c>
      <c r="B38" s="6" t="s">
        <v>36</v>
      </c>
      <c r="C38" s="5" t="s">
        <v>0</v>
      </c>
      <c r="E38" s="5">
        <v>240</v>
      </c>
      <c r="H38" s="5">
        <v>200</v>
      </c>
      <c r="L38" s="5">
        <v>200</v>
      </c>
      <c r="O38" s="22"/>
      <c r="R38" s="5">
        <v>50</v>
      </c>
      <c r="S38" s="5">
        <v>250</v>
      </c>
      <c r="U38" s="5">
        <v>20</v>
      </c>
      <c r="Z38" s="5">
        <v>40</v>
      </c>
      <c r="AA38" s="5">
        <v>0</v>
      </c>
      <c r="AG38" s="12">
        <f t="shared" si="21"/>
        <v>1000</v>
      </c>
    </row>
    <row r="39" spans="1:33" x14ac:dyDescent="0.2">
      <c r="A39" s="31" t="s">
        <v>39</v>
      </c>
      <c r="B39" s="31" t="s">
        <v>38</v>
      </c>
      <c r="C39" s="12">
        <f t="shared" ref="C39:AC39" si="22">SUM(C17:C38)+C15</f>
        <v>159</v>
      </c>
      <c r="D39" s="12">
        <f t="shared" si="22"/>
        <v>90</v>
      </c>
      <c r="E39" s="12">
        <f t="shared" si="22"/>
        <v>350</v>
      </c>
      <c r="F39" s="12">
        <f t="shared" si="22"/>
        <v>0</v>
      </c>
      <c r="G39" s="12">
        <f t="shared" si="22"/>
        <v>0</v>
      </c>
      <c r="H39" s="12">
        <f t="shared" si="22"/>
        <v>268</v>
      </c>
      <c r="I39" s="12">
        <f t="shared" si="22"/>
        <v>55</v>
      </c>
      <c r="J39" s="12">
        <f t="shared" si="22"/>
        <v>418</v>
      </c>
      <c r="K39" s="12">
        <f t="shared" si="22"/>
        <v>9</v>
      </c>
      <c r="L39" s="12">
        <f t="shared" si="22"/>
        <v>346</v>
      </c>
      <c r="M39" s="12">
        <f t="shared" si="22"/>
        <v>0</v>
      </c>
      <c r="N39" s="12">
        <f t="shared" si="22"/>
        <v>0</v>
      </c>
      <c r="O39" s="12">
        <f t="shared" si="22"/>
        <v>153</v>
      </c>
      <c r="P39" s="12">
        <f t="shared" si="22"/>
        <v>49</v>
      </c>
      <c r="Q39" s="12">
        <f t="shared" si="22"/>
        <v>225</v>
      </c>
      <c r="R39" s="12">
        <f t="shared" si="22"/>
        <v>89</v>
      </c>
      <c r="S39" s="12">
        <f t="shared" si="22"/>
        <v>391</v>
      </c>
      <c r="T39" s="12">
        <f t="shared" si="22"/>
        <v>0</v>
      </c>
      <c r="U39" s="12">
        <f t="shared" si="22"/>
        <v>20</v>
      </c>
      <c r="V39" s="12">
        <f t="shared" si="22"/>
        <v>55</v>
      </c>
      <c r="W39" s="12">
        <f t="shared" si="22"/>
        <v>48</v>
      </c>
      <c r="X39" s="12">
        <f t="shared" si="22"/>
        <v>77</v>
      </c>
      <c r="Y39" s="12">
        <f t="shared" si="22"/>
        <v>19</v>
      </c>
      <c r="Z39" s="12">
        <f t="shared" si="22"/>
        <v>374</v>
      </c>
      <c r="AA39" s="12">
        <f t="shared" si="22"/>
        <v>0</v>
      </c>
      <c r="AB39" s="12">
        <f t="shared" si="22"/>
        <v>0</v>
      </c>
      <c r="AC39" s="12">
        <f t="shared" si="22"/>
        <v>55</v>
      </c>
      <c r="AD39" s="12">
        <f>SUM(AD17:AD38)+AD15</f>
        <v>76</v>
      </c>
      <c r="AE39" s="12">
        <f>SUM(AE17:AE38)+AE15</f>
        <v>183</v>
      </c>
      <c r="AF39" s="12">
        <f>SUM(AF17:AF38)+AF15</f>
        <v>90</v>
      </c>
      <c r="AG39" s="12">
        <f>SUM(AG17:AG38)+AG15</f>
        <v>3599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 2016</vt:lpstr>
      <vt:lpstr>Feb 2016</vt:lpstr>
      <vt:lpstr>March 2016</vt:lpstr>
      <vt:lpstr>April 2016</vt:lpstr>
      <vt:lpstr>May 2016</vt:lpstr>
      <vt:lpstr>June 2016</vt:lpstr>
      <vt:lpstr>July 2016</vt:lpstr>
      <vt:lpstr>August 2016</vt:lpstr>
      <vt:lpstr>September 2016</vt:lpstr>
      <vt:lpstr>October 2016</vt:lpstr>
      <vt:lpstr>November  2016</vt:lpstr>
      <vt:lpstr>December 2016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frontdesk</dc:creator>
  <cp:lastModifiedBy>Microsoft Office User</cp:lastModifiedBy>
  <cp:lastPrinted>2016-07-08T20:52:16Z</cp:lastPrinted>
  <dcterms:created xsi:type="dcterms:W3CDTF">2016-01-05T22:48:12Z</dcterms:created>
  <dcterms:modified xsi:type="dcterms:W3CDTF">2017-03-10T14:30:31Z</dcterms:modified>
</cp:coreProperties>
</file>